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h.umarov\Desktop\Шерзод 2023\1- чорак хисобот\"/>
    </mc:Choice>
  </mc:AlternateContent>
  <xr:revisionPtr revIDLastSave="0" documentId="13_ncr:1_{972DD606-604F-4FA9-AA64-89A73F955C04}" xr6:coauthVersionLast="44" xr6:coauthVersionMax="44" xr10:uidLastSave="{00000000-0000-0000-0000-000000000000}"/>
  <bookViews>
    <workbookView xWindow="-120" yWindow="-120" windowWidth="29040" windowHeight="15840" tabRatio="860" activeTab="7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8-илова " sheetId="18" r:id="rId7"/>
    <sheet name="1-шакл (Баланс)" sheetId="31" r:id="rId8"/>
    <sheet name="2-шакл" sheetId="28" r:id="rId9"/>
    <sheet name="2-шакл (резерв)" sheetId="29" r:id="rId10"/>
    <sheet name="2-РЖ" sheetId="30" r:id="rId11"/>
    <sheet name="2-БММЖ" sheetId="37" r:id="rId12"/>
    <sheet name="ДтКТ маълумот" sheetId="32" r:id="rId13"/>
    <sheet name="ГТК" sheetId="23" state="hidden" r:id="rId14"/>
  </sheets>
  <externalReferences>
    <externalReference r:id="rId15"/>
    <externalReference r:id="rId16"/>
  </externalReferences>
  <definedNames>
    <definedName name="_xlnm._FilterDatabase" localSheetId="3" hidden="1">'4-илова '!$A$4:$Y$11</definedName>
    <definedName name="_xlnm._FilterDatabase" localSheetId="4" hidden="1">'5-илова'!$A$7:$S$99</definedName>
    <definedName name="_xlnm._FilterDatabase" localSheetId="5" hidden="1">'6-илова '!$A$5:$M$10</definedName>
    <definedName name="ChapterCode">'ДтКТ маълумот'!$C$6</definedName>
    <definedName name="CurrencyCourse">#REF!</definedName>
    <definedName name="FinancingLevel" localSheetId="11">'2-БММЖ'!$D$8</definedName>
    <definedName name="FinancingLevel">'ДтКТ маълумот'!$C$8</definedName>
    <definedName name="FunctionalItem">#REF!</definedName>
    <definedName name="HeaderOrganization">#REF!</definedName>
    <definedName name="Import2">#REF!</definedName>
    <definedName name="ImportRow">#REF!</definedName>
    <definedName name="ImportRowAct">'[1]Фактические расходы'!#REF!</definedName>
    <definedName name="ImportRowActTotal">'[1]Фактические расходы'!#REF!</definedName>
    <definedName name="ImportRowCash">'[1]Кассовые расходы'!#REF!</definedName>
    <definedName name="ImportRowCashTotal">'[1]Кассовые расходы'!#REF!</definedName>
    <definedName name="ImportRowPage1">'ДтКТ маълумот'!#REF!</definedName>
    <definedName name="ImportRowPage1Total">'ДтКТ маълумот'!#REF!</definedName>
    <definedName name="ImportRowPage2">[2]КРЕДИТОРСКАЯ!#REF!</definedName>
    <definedName name="ImportRowPage2Total">[2]КРЕДИТОРСКАЯ!#REF!</definedName>
    <definedName name="ImportRowRest">'2-БММЖ'!#REF!</definedName>
    <definedName name="ImportRowTotal">#REF!</definedName>
    <definedName name="ImportRowTotalAct">'[1]Фактические расходы'!#REF!</definedName>
    <definedName name="OnDate" localSheetId="11">'2-БММЖ'!$A$3</definedName>
    <definedName name="OnDate">'ДтКТ маълумот'!$C$3</definedName>
    <definedName name="Organization" localSheetId="11">'2-БММЖ'!$D$6</definedName>
    <definedName name="Organization">'ДтКТ маълумот'!$C$5</definedName>
    <definedName name="Period" localSheetId="11">'2-БММЖ'!$D$7</definedName>
    <definedName name="Period">'ДтКТ маълумот'!$C$7</definedName>
    <definedName name="R_157">#REF!</definedName>
    <definedName name="R_159">#REF!</definedName>
    <definedName name="R_160">#REF!</definedName>
    <definedName name="R_161">#REF!</definedName>
    <definedName name="R_162">#REF!</definedName>
    <definedName name="R_163">#REF!</definedName>
    <definedName name="R_164">#REF!</definedName>
    <definedName name="R_165">#REF!</definedName>
    <definedName name="R_166">#REF!</definedName>
    <definedName name="R_167">#REF!</definedName>
    <definedName name="R_168">#REF!</definedName>
    <definedName name="R_169">#REF!</definedName>
    <definedName name="SettlementCode">#REF!</definedName>
    <definedName name="Type">#REF!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'5-илова'!$7:$7</definedName>
    <definedName name="_xlnm.Print_Titles" localSheetId="5">'6-илова '!$5:$5</definedName>
    <definedName name="_xlnm.Print_Area" localSheetId="1">'2-илова'!$A$1:$J$13</definedName>
    <definedName name="_xlnm.Print_Area" localSheetId="8">'2-шакл'!$A$1:$G$80</definedName>
    <definedName name="_xlnm.Print_Area" localSheetId="4">'5-илова'!$A$1:$L$99</definedName>
    <definedName name="_xlnm.Print_Area" localSheetId="5">'6-илова 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30" l="1"/>
  <c r="F13" i="30"/>
  <c r="F12" i="30" s="1"/>
  <c r="F24" i="30" s="1"/>
  <c r="L98" i="7"/>
  <c r="L94" i="7"/>
  <c r="L90" i="7"/>
  <c r="L91" i="7"/>
  <c r="L92" i="7"/>
  <c r="L93" i="7"/>
  <c r="L95" i="7"/>
  <c r="L96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 l="1"/>
  <c r="L75" i="7"/>
  <c r="L74" i="7"/>
  <c r="E17" i="1" l="1"/>
  <c r="L73" i="7" l="1"/>
  <c r="P73" i="7" s="1"/>
  <c r="L72" i="7"/>
  <c r="P72" i="7" s="1"/>
  <c r="R96" i="7"/>
  <c r="Q96" i="7"/>
  <c r="S96" i="7" s="1"/>
  <c r="P96" i="7"/>
  <c r="O96" i="7"/>
  <c r="A96" i="7"/>
  <c r="Q95" i="7"/>
  <c r="S95" i="7" s="1"/>
  <c r="P95" i="7"/>
  <c r="O95" i="7"/>
  <c r="A95" i="7"/>
  <c r="Q94" i="7"/>
  <c r="S94" i="7" s="1"/>
  <c r="P94" i="7"/>
  <c r="O94" i="7"/>
  <c r="A94" i="7"/>
  <c r="R93" i="7"/>
  <c r="Q93" i="7"/>
  <c r="S93" i="7" s="1"/>
  <c r="P93" i="7"/>
  <c r="O93" i="7"/>
  <c r="A93" i="7"/>
  <c r="R92" i="7"/>
  <c r="Q92" i="7"/>
  <c r="S92" i="7" s="1"/>
  <c r="P92" i="7"/>
  <c r="O92" i="7"/>
  <c r="A92" i="7"/>
  <c r="S91" i="7"/>
  <c r="Q91" i="7"/>
  <c r="R91" i="7" s="1"/>
  <c r="P91" i="7"/>
  <c r="T91" i="7" s="1"/>
  <c r="O91" i="7"/>
  <c r="A91" i="7"/>
  <c r="S90" i="7"/>
  <c r="T90" i="7" s="1"/>
  <c r="Q90" i="7"/>
  <c r="R90" i="7" s="1"/>
  <c r="P90" i="7"/>
  <c r="O90" i="7"/>
  <c r="A90" i="7"/>
  <c r="Q89" i="7"/>
  <c r="S89" i="7" s="1"/>
  <c r="P89" i="7"/>
  <c r="O89" i="7"/>
  <c r="A89" i="7"/>
  <c r="Q88" i="7"/>
  <c r="S88" i="7" s="1"/>
  <c r="P88" i="7"/>
  <c r="O88" i="7"/>
  <c r="A88" i="7"/>
  <c r="Q87" i="7"/>
  <c r="S87" i="7" s="1"/>
  <c r="P87" i="7"/>
  <c r="O87" i="7"/>
  <c r="A87" i="7"/>
  <c r="S86" i="7"/>
  <c r="R86" i="7"/>
  <c r="Q86" i="7"/>
  <c r="P86" i="7"/>
  <c r="T86" i="7" s="1"/>
  <c r="O86" i="7"/>
  <c r="A86" i="7"/>
  <c r="S85" i="7"/>
  <c r="R85" i="7"/>
  <c r="Q85" i="7"/>
  <c r="P85" i="7"/>
  <c r="O85" i="7"/>
  <c r="A85" i="7"/>
  <c r="R84" i="7"/>
  <c r="Q84" i="7"/>
  <c r="S84" i="7" s="1"/>
  <c r="T84" i="7" s="1"/>
  <c r="P84" i="7"/>
  <c r="O84" i="7"/>
  <c r="A84" i="7"/>
  <c r="R83" i="7"/>
  <c r="Q83" i="7"/>
  <c r="S83" i="7" s="1"/>
  <c r="P83" i="7"/>
  <c r="O83" i="7"/>
  <c r="A83" i="7"/>
  <c r="Q82" i="7"/>
  <c r="S82" i="7" s="1"/>
  <c r="P82" i="7"/>
  <c r="O82" i="7"/>
  <c r="A82" i="7"/>
  <c r="R81" i="7"/>
  <c r="Q81" i="7"/>
  <c r="S81" i="7" s="1"/>
  <c r="P81" i="7"/>
  <c r="O81" i="7"/>
  <c r="A81" i="7"/>
  <c r="S80" i="7"/>
  <c r="R80" i="7"/>
  <c r="Q80" i="7"/>
  <c r="P80" i="7"/>
  <c r="O80" i="7"/>
  <c r="A80" i="7"/>
  <c r="S79" i="7"/>
  <c r="Q79" i="7"/>
  <c r="R79" i="7" s="1"/>
  <c r="P79" i="7"/>
  <c r="T79" i="7" s="1"/>
  <c r="O79" i="7"/>
  <c r="A79" i="7"/>
  <c r="Q78" i="7"/>
  <c r="S78" i="7" s="1"/>
  <c r="T78" i="7" s="1"/>
  <c r="P78" i="7"/>
  <c r="O78" i="7"/>
  <c r="A78" i="7"/>
  <c r="Q77" i="7"/>
  <c r="S77" i="7" s="1"/>
  <c r="P77" i="7"/>
  <c r="O77" i="7"/>
  <c r="A77" i="7"/>
  <c r="Q76" i="7"/>
  <c r="S76" i="7" s="1"/>
  <c r="P76" i="7"/>
  <c r="O76" i="7"/>
  <c r="A76" i="7"/>
  <c r="Q75" i="7"/>
  <c r="S75" i="7" s="1"/>
  <c r="P75" i="7"/>
  <c r="T75" i="7" s="1"/>
  <c r="O75" i="7"/>
  <c r="A75" i="7"/>
  <c r="S74" i="7"/>
  <c r="R74" i="7"/>
  <c r="Q74" i="7"/>
  <c r="P74" i="7"/>
  <c r="O74" i="7"/>
  <c r="A74" i="7"/>
  <c r="Q73" i="7"/>
  <c r="R73" i="7" s="1"/>
  <c r="O73" i="7"/>
  <c r="A73" i="7"/>
  <c r="R72" i="7"/>
  <c r="Q72" i="7"/>
  <c r="S72" i="7" s="1"/>
  <c r="O72" i="7"/>
  <c r="A72" i="7"/>
  <c r="R71" i="7"/>
  <c r="Q71" i="7"/>
  <c r="S71" i="7" s="1"/>
  <c r="O71" i="7"/>
  <c r="L71" i="7"/>
  <c r="A71" i="7"/>
  <c r="E24" i="1"/>
  <c r="E21" i="1"/>
  <c r="T44" i="7"/>
  <c r="T9" i="7"/>
  <c r="N98" i="7"/>
  <c r="Q97" i="7"/>
  <c r="S97" i="7" s="1"/>
  <c r="P97" i="7"/>
  <c r="T97" i="7" s="1"/>
  <c r="O97" i="7"/>
  <c r="Q70" i="7"/>
  <c r="S70" i="7" s="1"/>
  <c r="O70" i="7"/>
  <c r="Q69" i="7"/>
  <c r="P69" i="7"/>
  <c r="O69" i="7"/>
  <c r="Q68" i="7"/>
  <c r="P68" i="7"/>
  <c r="O68" i="7"/>
  <c r="Q67" i="7"/>
  <c r="P67" i="7"/>
  <c r="O67" i="7"/>
  <c r="Q66" i="7"/>
  <c r="R66" i="7" s="1"/>
  <c r="P66" i="7"/>
  <c r="O66" i="7"/>
  <c r="Q65" i="7"/>
  <c r="S65" i="7" s="1"/>
  <c r="P65" i="7"/>
  <c r="T65" i="7" s="1"/>
  <c r="O65" i="7"/>
  <c r="Q64" i="7"/>
  <c r="R64" i="7" s="1"/>
  <c r="P64" i="7"/>
  <c r="O64" i="7"/>
  <c r="Q63" i="7"/>
  <c r="S63" i="7" s="1"/>
  <c r="P63" i="7"/>
  <c r="T63" i="7" s="1"/>
  <c r="O63" i="7"/>
  <c r="Q62" i="7"/>
  <c r="R62" i="7" s="1"/>
  <c r="P62" i="7"/>
  <c r="O62" i="7"/>
  <c r="Q61" i="7"/>
  <c r="R61" i="7" s="1"/>
  <c r="P61" i="7"/>
  <c r="O61" i="7"/>
  <c r="Q60" i="7"/>
  <c r="S60" i="7" s="1"/>
  <c r="P60" i="7"/>
  <c r="T60" i="7" s="1"/>
  <c r="O60" i="7"/>
  <c r="Q59" i="7"/>
  <c r="S59" i="7" s="1"/>
  <c r="P59" i="7"/>
  <c r="T59" i="7" s="1"/>
  <c r="O59" i="7"/>
  <c r="Q58" i="7"/>
  <c r="S58" i="7" s="1"/>
  <c r="P58" i="7"/>
  <c r="O58" i="7"/>
  <c r="Q57" i="7"/>
  <c r="R57" i="7" s="1"/>
  <c r="P57" i="7"/>
  <c r="O57" i="7"/>
  <c r="Q56" i="7"/>
  <c r="S56" i="7" s="1"/>
  <c r="P56" i="7"/>
  <c r="T56" i="7" s="1"/>
  <c r="O56" i="7"/>
  <c r="Q55" i="7"/>
  <c r="S55" i="7" s="1"/>
  <c r="P55" i="7"/>
  <c r="O55" i="7"/>
  <c r="Q54" i="7"/>
  <c r="R54" i="7" s="1"/>
  <c r="P54" i="7"/>
  <c r="O54" i="7"/>
  <c r="Q53" i="7"/>
  <c r="S53" i="7" s="1"/>
  <c r="P53" i="7"/>
  <c r="O53" i="7"/>
  <c r="Q52" i="7"/>
  <c r="R52" i="7" s="1"/>
  <c r="P52" i="7"/>
  <c r="O52" i="7"/>
  <c r="Q51" i="7"/>
  <c r="S51" i="7" s="1"/>
  <c r="P51" i="7"/>
  <c r="T51" i="7" s="1"/>
  <c r="O51" i="7"/>
  <c r="Q50" i="7"/>
  <c r="R50" i="7" s="1"/>
  <c r="P50" i="7"/>
  <c r="O50" i="7"/>
  <c r="S49" i="7"/>
  <c r="T49" i="7" s="1"/>
  <c r="Q49" i="7"/>
  <c r="R49" i="7" s="1"/>
  <c r="P49" i="7"/>
  <c r="O49" i="7"/>
  <c r="Q48" i="7"/>
  <c r="S48" i="7" s="1"/>
  <c r="P48" i="7"/>
  <c r="E15" i="1" s="1"/>
  <c r="O48" i="7"/>
  <c r="E12" i="9"/>
  <c r="E14" i="9" s="1"/>
  <c r="F12" i="9"/>
  <c r="D12" i="9"/>
  <c r="T92" i="7" l="1"/>
  <c r="T96" i="7"/>
  <c r="T85" i="7"/>
  <c r="T81" i="7"/>
  <c r="T80" i="7"/>
  <c r="T77" i="7"/>
  <c r="T74" i="7"/>
  <c r="E20" i="1"/>
  <c r="S73" i="7"/>
  <c r="E23" i="1" s="1"/>
  <c r="T72" i="7"/>
  <c r="T82" i="7"/>
  <c r="T94" i="7"/>
  <c r="T87" i="7"/>
  <c r="T83" i="7"/>
  <c r="T95" i="7"/>
  <c r="T88" i="7"/>
  <c r="T76" i="7"/>
  <c r="T93" i="7"/>
  <c r="T89" i="7"/>
  <c r="R76" i="7"/>
  <c r="R88" i="7"/>
  <c r="R95" i="7"/>
  <c r="S62" i="7"/>
  <c r="T62" i="7" s="1"/>
  <c r="R78" i="7"/>
  <c r="T53" i="7"/>
  <c r="T48" i="7"/>
  <c r="R75" i="7"/>
  <c r="R87" i="7"/>
  <c r="T58" i="7"/>
  <c r="R82" i="7"/>
  <c r="R94" i="7"/>
  <c r="R77" i="7"/>
  <c r="R89" i="7"/>
  <c r="E14" i="1"/>
  <c r="E18" i="1"/>
  <c r="R56" i="7"/>
  <c r="S57" i="7"/>
  <c r="T57" i="7" s="1"/>
  <c r="R68" i="7"/>
  <c r="T55" i="7"/>
  <c r="R55" i="7"/>
  <c r="S50" i="7"/>
  <c r="T50" i="7" s="1"/>
  <c r="S61" i="7"/>
  <c r="T61" i="7" s="1"/>
  <c r="P71" i="7"/>
  <c r="T71" i="7" s="1"/>
  <c r="R67" i="7"/>
  <c r="R59" i="7"/>
  <c r="R58" i="7"/>
  <c r="S54" i="7"/>
  <c r="T54" i="7" s="1"/>
  <c r="S52" i="7"/>
  <c r="T52" i="7" s="1"/>
  <c r="S64" i="7"/>
  <c r="T64" i="7" s="1"/>
  <c r="R69" i="7"/>
  <c r="R48" i="7"/>
  <c r="R60" i="7"/>
  <c r="R53" i="7"/>
  <c r="R65" i="7"/>
  <c r="R70" i="7"/>
  <c r="R51" i="7"/>
  <c r="R63" i="7"/>
  <c r="R97" i="7"/>
  <c r="D14" i="9"/>
  <c r="C12" i="9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97" i="7"/>
  <c r="L70" i="7"/>
  <c r="P70" i="7" s="1"/>
  <c r="T70" i="7" s="1"/>
  <c r="L69" i="7"/>
  <c r="L68" i="7"/>
  <c r="S68" i="7" s="1"/>
  <c r="L67" i="7"/>
  <c r="L66" i="7"/>
  <c r="S66" i="7" s="1"/>
  <c r="L64" i="7"/>
  <c r="L63" i="7"/>
  <c r="L62" i="7"/>
  <c r="L61" i="7"/>
  <c r="L60" i="7"/>
  <c r="L59" i="7"/>
  <c r="L58" i="7"/>
  <c r="L57" i="7"/>
  <c r="L56" i="7"/>
  <c r="L55" i="7"/>
  <c r="A48" i="7"/>
  <c r="A49" i="7"/>
  <c r="A50" i="7"/>
  <c r="A51" i="7"/>
  <c r="A52" i="7"/>
  <c r="A53" i="7"/>
  <c r="A54" i="7"/>
  <c r="L54" i="7"/>
  <c r="L53" i="7"/>
  <c r="L52" i="7"/>
  <c r="L51" i="7"/>
  <c r="L50" i="7"/>
  <c r="K49" i="7"/>
  <c r="K48" i="7"/>
  <c r="T73" i="7" l="1"/>
  <c r="T66" i="7"/>
  <c r="S69" i="7"/>
  <c r="T69" i="7" s="1"/>
  <c r="T68" i="7"/>
  <c r="S67" i="7"/>
  <c r="T67" i="7" s="1"/>
  <c r="Q44" i="7"/>
  <c r="S44" i="7" s="1"/>
  <c r="P44" i="7"/>
  <c r="O44" i="7"/>
  <c r="L44" i="7"/>
  <c r="A44" i="7"/>
  <c r="K38" i="7"/>
  <c r="Q36" i="7"/>
  <c r="R36" i="7" s="1"/>
  <c r="P36" i="7"/>
  <c r="O36" i="7"/>
  <c r="L36" i="7"/>
  <c r="A36" i="7"/>
  <c r="J30" i="7"/>
  <c r="K30" i="7"/>
  <c r="K24" i="7"/>
  <c r="Q9" i="7"/>
  <c r="O9" i="7"/>
  <c r="L9" i="7"/>
  <c r="P9" i="7" s="1"/>
  <c r="A9" i="7"/>
  <c r="A8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7" i="7"/>
  <c r="A38" i="7"/>
  <c r="A39" i="7"/>
  <c r="A40" i="7"/>
  <c r="A41" i="7"/>
  <c r="A42" i="7"/>
  <c r="A43" i="7"/>
  <c r="A45" i="7"/>
  <c r="A46" i="7"/>
  <c r="A47" i="7"/>
  <c r="O8" i="7"/>
  <c r="P8" i="7"/>
  <c r="Q8" i="7"/>
  <c r="R44" i="7" l="1"/>
  <c r="S36" i="7"/>
  <c r="T36" i="7" s="1"/>
  <c r="S9" i="7"/>
  <c r="R9" i="7"/>
  <c r="D30" i="1"/>
  <c r="D29" i="1"/>
  <c r="D28" i="1"/>
  <c r="D27" i="1"/>
  <c r="D26" i="1"/>
  <c r="D24" i="1"/>
  <c r="D23" i="1"/>
  <c r="D22" i="1"/>
  <c r="D21" i="1"/>
  <c r="D20" i="1"/>
  <c r="D18" i="1"/>
  <c r="D17" i="1"/>
  <c r="D16" i="1"/>
  <c r="D15" i="1"/>
  <c r="D14" i="1"/>
  <c r="D8" i="1"/>
  <c r="D9" i="1"/>
  <c r="F14" i="9"/>
  <c r="G14" i="9"/>
  <c r="C13" i="9"/>
  <c r="C14" i="9" l="1"/>
  <c r="E30" i="1"/>
  <c r="E29" i="1"/>
  <c r="E26" i="1"/>
  <c r="D10" i="1"/>
  <c r="E27" i="1"/>
  <c r="Q47" i="7" l="1"/>
  <c r="Q46" i="7"/>
  <c r="Q43" i="7"/>
  <c r="D12" i="1" s="1"/>
  <c r="Q42" i="7"/>
  <c r="Q41" i="7"/>
  <c r="Q40" i="7"/>
  <c r="Q39" i="7"/>
  <c r="Q38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98" i="7" l="1"/>
  <c r="D11" i="1"/>
  <c r="R47" i="7"/>
  <c r="R46" i="7"/>
  <c r="R45" i="7"/>
  <c r="R43" i="7"/>
  <c r="R42" i="7"/>
  <c r="R41" i="7"/>
  <c r="R40" i="7"/>
  <c r="R39" i="7"/>
  <c r="R38" i="7"/>
  <c r="R37" i="7"/>
  <c r="R35" i="7"/>
  <c r="R34" i="7"/>
  <c r="R33" i="7"/>
  <c r="R32" i="7"/>
  <c r="R31" i="7"/>
  <c r="R30" i="7"/>
  <c r="R29" i="7"/>
  <c r="S28" i="7"/>
  <c r="R28" i="7"/>
  <c r="S27" i="7"/>
  <c r="R27" i="7"/>
  <c r="S26" i="7"/>
  <c r="R26" i="7"/>
  <c r="R25" i="7"/>
  <c r="R24" i="7"/>
  <c r="R23" i="7"/>
  <c r="R22" i="7"/>
  <c r="R21" i="7"/>
  <c r="R20" i="7"/>
  <c r="R19" i="7"/>
  <c r="R18" i="7"/>
  <c r="R16" i="7"/>
  <c r="R15" i="7"/>
  <c r="R14" i="7"/>
  <c r="R13" i="7"/>
  <c r="R12" i="7"/>
  <c r="R11" i="7"/>
  <c r="R10" i="7"/>
  <c r="O47" i="7"/>
  <c r="O46" i="7"/>
  <c r="P45" i="7"/>
  <c r="O45" i="7"/>
  <c r="O43" i="7"/>
  <c r="P42" i="7"/>
  <c r="O42" i="7"/>
  <c r="P41" i="7"/>
  <c r="O41" i="7"/>
  <c r="P40" i="7"/>
  <c r="O40" i="7"/>
  <c r="P39" i="7"/>
  <c r="O39" i="7"/>
  <c r="P38" i="7"/>
  <c r="O38" i="7"/>
  <c r="P37" i="7"/>
  <c r="O37" i="7"/>
  <c r="P35" i="7"/>
  <c r="O35" i="7"/>
  <c r="P34" i="7"/>
  <c r="O34" i="7"/>
  <c r="P33" i="7"/>
  <c r="O33" i="7"/>
  <c r="P32" i="7"/>
  <c r="O32" i="7"/>
  <c r="P31" i="7"/>
  <c r="O31" i="7"/>
  <c r="P30" i="7"/>
  <c r="O30" i="7"/>
  <c r="P29" i="7"/>
  <c r="O29" i="7"/>
  <c r="O28" i="7"/>
  <c r="O27" i="7"/>
  <c r="O26" i="7"/>
  <c r="O25" i="7"/>
  <c r="P24" i="7"/>
  <c r="O24" i="7"/>
  <c r="P23" i="7"/>
  <c r="O23" i="7"/>
  <c r="O22" i="7"/>
  <c r="P21" i="7"/>
  <c r="O21" i="7"/>
  <c r="P20" i="7"/>
  <c r="O20" i="7"/>
  <c r="O19" i="7"/>
  <c r="O18" i="7"/>
  <c r="O17" i="7"/>
  <c r="O16" i="7"/>
  <c r="O15" i="7"/>
  <c r="O14" i="7"/>
  <c r="P13" i="7"/>
  <c r="O13" i="7"/>
  <c r="P12" i="7"/>
  <c r="O12" i="7"/>
  <c r="O11" i="7"/>
  <c r="P10" i="7"/>
  <c r="O10" i="7"/>
  <c r="O98" i="7" l="1"/>
  <c r="A13" i="1"/>
  <c r="L37" i="7" l="1"/>
  <c r="L16" i="7"/>
  <c r="P16" i="7" l="1"/>
  <c r="T16" i="7"/>
  <c r="S16" i="7"/>
  <c r="S37" i="7"/>
  <c r="L47" i="7"/>
  <c r="L46" i="7"/>
  <c r="L45" i="7"/>
  <c r="S45" i="7" s="1"/>
  <c r="T45" i="7" s="1"/>
  <c r="L43" i="7"/>
  <c r="L42" i="7"/>
  <c r="L41" i="7"/>
  <c r="L40" i="7"/>
  <c r="L39" i="7"/>
  <c r="L38" i="7"/>
  <c r="L35" i="7"/>
  <c r="L34" i="7"/>
  <c r="L33" i="7"/>
  <c r="L32" i="7"/>
  <c r="T33" i="7" l="1"/>
  <c r="T42" i="7"/>
  <c r="T47" i="7"/>
  <c r="T34" i="7"/>
  <c r="T39" i="7"/>
  <c r="T38" i="7"/>
  <c r="T37" i="7"/>
  <c r="S47" i="7"/>
  <c r="P47" i="7"/>
  <c r="S43" i="7"/>
  <c r="E12" i="1" s="1"/>
  <c r="P43" i="7"/>
  <c r="E9" i="1" s="1"/>
  <c r="S46" i="7"/>
  <c r="P46" i="7"/>
  <c r="T46" i="7" s="1"/>
  <c r="S39" i="7"/>
  <c r="S32" i="7"/>
  <c r="T32" i="7" s="1"/>
  <c r="S35" i="7"/>
  <c r="T35" i="7" s="1"/>
  <c r="S38" i="7"/>
  <c r="S40" i="7"/>
  <c r="T40" i="7" s="1"/>
  <c r="S33" i="7"/>
  <c r="S41" i="7"/>
  <c r="T41" i="7" s="1"/>
  <c r="S34" i="7"/>
  <c r="S42" i="7"/>
  <c r="L31" i="7"/>
  <c r="L30" i="7"/>
  <c r="L29" i="7"/>
  <c r="L28" i="7"/>
  <c r="L27" i="7"/>
  <c r="L26" i="7"/>
  <c r="L25" i="7"/>
  <c r="L24" i="7"/>
  <c r="L15" i="7"/>
  <c r="L10" i="7"/>
  <c r="L11" i="7"/>
  <c r="L12" i="7"/>
  <c r="L13" i="7"/>
  <c r="L14" i="7"/>
  <c r="L18" i="7"/>
  <c r="L19" i="7"/>
  <c r="L20" i="7"/>
  <c r="L21" i="7"/>
  <c r="L22" i="7"/>
  <c r="L23" i="7"/>
  <c r="S25" i="7" l="1"/>
  <c r="P19" i="7"/>
  <c r="T19" i="7" s="1"/>
  <c r="T23" i="7"/>
  <c r="P22" i="7"/>
  <c r="T22" i="7" s="1"/>
  <c r="P18" i="7"/>
  <c r="T18" i="7" s="1"/>
  <c r="T13" i="7"/>
  <c r="T43" i="7"/>
  <c r="T21" i="7"/>
  <c r="T29" i="7"/>
  <c r="P14" i="7"/>
  <c r="T14" i="7"/>
  <c r="T31" i="7"/>
  <c r="P11" i="7"/>
  <c r="P15" i="7"/>
  <c r="S15" i="7"/>
  <c r="T15" i="7" s="1"/>
  <c r="S14" i="7"/>
  <c r="S30" i="7"/>
  <c r="T30" i="7" s="1"/>
  <c r="S22" i="7"/>
  <c r="P25" i="7"/>
  <c r="T25" i="7" s="1"/>
  <c r="S21" i="7"/>
  <c r="S12" i="7"/>
  <c r="T12" i="7" s="1"/>
  <c r="P26" i="7"/>
  <c r="T26" i="7" s="1"/>
  <c r="S18" i="7"/>
  <c r="S29" i="7"/>
  <c r="S23" i="7"/>
  <c r="S24" i="7"/>
  <c r="T24" i="7" s="1"/>
  <c r="S13" i="7"/>
  <c r="S31" i="7"/>
  <c r="S20" i="7"/>
  <c r="T20" i="7" s="1"/>
  <c r="S11" i="7"/>
  <c r="P27" i="7"/>
  <c r="T27" i="7" s="1"/>
  <c r="S19" i="7"/>
  <c r="P28" i="7"/>
  <c r="T28" i="7" s="1"/>
  <c r="S10" i="7"/>
  <c r="L8" i="7"/>
  <c r="R8" i="7"/>
  <c r="L17" i="7"/>
  <c r="R17" i="7"/>
  <c r="R98" i="7" s="1"/>
  <c r="A8" i="25"/>
  <c r="A9" i="25" s="1"/>
  <c r="A10" i="25" s="1"/>
  <c r="E8" i="1" l="1"/>
  <c r="P98" i="7"/>
  <c r="P17" i="7"/>
  <c r="T17" i="7" s="1"/>
  <c r="T11" i="7"/>
  <c r="T10" i="7"/>
  <c r="S17" i="7"/>
  <c r="S8" i="7"/>
  <c r="E11" i="1" s="1"/>
  <c r="A9" i="23"/>
  <c r="A10" i="23" s="1"/>
  <c r="A11" i="23" s="1"/>
  <c r="A12" i="23" s="1"/>
  <c r="A13" i="23" s="1"/>
  <c r="A14" i="23" s="1"/>
  <c r="A15" i="23" s="1"/>
  <c r="A16" i="23" s="1"/>
  <c r="A17" i="23" s="1"/>
  <c r="S98" i="7" l="1"/>
  <c r="M98" i="7" s="1"/>
  <c r="T8" i="7"/>
  <c r="A7" i="4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<sst xmlns="http://schemas.openxmlformats.org/spreadsheetml/2006/main" count="1602" uniqueCount="749">
  <si>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</si>
  <si>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</si>
  <si>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</si>
  <si>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</si>
  <si>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</si>
  <si>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</si>
  <si>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</si>
  <si>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</si>
  <si>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</si>
  <si>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</si>
  <si>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</si>
  <si>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</si>
  <si>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</si>
  <si>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</si>
  <si>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</si>
  <si>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</si>
  <si>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</si>
  <si>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</si>
  <si>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</si>
  <si>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</si>
  <si>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</si>
  <si>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</si>
  <si>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Ўлчов бирлиги</t>
  </si>
  <si>
    <t>Лойиҳа қуввати</t>
  </si>
  <si>
    <t>№</t>
  </si>
  <si>
    <t>Амалга ошириш муддати</t>
  </si>
  <si>
    <t>Режалаштирилган маблағ</t>
  </si>
  <si>
    <t>Объект номи ва манзили</t>
  </si>
  <si>
    <t>Дастурга киритиш учун асос</t>
  </si>
  <si>
    <t>Янги қурилиш</t>
  </si>
  <si>
    <t>Реконструкция</t>
  </si>
  <si>
    <t>Жиҳозлаш</t>
  </si>
  <si>
    <t>Кейинги йиллар лойиҳа қидирув ишлари учун</t>
  </si>
  <si>
    <t>Кредитор қарздорликни қоплаш</t>
  </si>
  <si>
    <t>Мукаммал таъмирлаш</t>
  </si>
  <si>
    <t>I</t>
  </si>
  <si>
    <t>II</t>
  </si>
  <si>
    <t>III</t>
  </si>
  <si>
    <t>IV</t>
  </si>
  <si>
    <t>V</t>
  </si>
  <si>
    <t>VI</t>
  </si>
  <si>
    <t xml:space="preserve">Молиялаштириш манбаси* </t>
  </si>
  <si>
    <t>4-чорак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</si>
  <si>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</si>
  <si>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</si>
  <si>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</si>
  <si>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</si>
  <si>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</si>
  <si>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</si>
  <si>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</si>
  <si>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</si>
  <si>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</si>
  <si>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</si>
  <si>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</si>
  <si>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</si>
  <si>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</si>
  <si>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</si>
  <si>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</si>
  <si>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</si>
  <si>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</si>
  <si>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</si>
  <si>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</si>
  <si>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</si>
  <si>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</si>
  <si>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</si>
  <si>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</si>
  <si>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Йил давомида
қўшимча ажратилган маблағлар асосида
(минг сўм)</t>
  </si>
  <si>
    <t>Йил бошида учун тасдиқланган дастур асосида
(минг сўм)</t>
  </si>
  <si>
    <t>Бажарилган ишлар ва харажатларнинг миқдори
 (минг сўм)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</si>
  <si>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</si>
  <si>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</si>
  <si>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Молиялаш-тирилган маблағ
(минг сўм)</t>
  </si>
  <si>
    <t>Ажратилган маблағнинг ўзлаш-тирилиши (%)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</si>
  <si>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</si>
  <si>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</si>
  <si>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</si>
  <si>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</si>
  <si>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</si>
  <si>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</si>
  <si>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ягона ижтимоий солиқ</t>
  </si>
  <si>
    <t>* Ўзбекистон Республикаси Марказий сайлов комиссияси тасарруфида алоҳида юридик шахс мақомига эга бўлган ташкилот мавжуд эмас.</t>
  </si>
  <si>
    <t>МАЪЛУМОТ*</t>
  </si>
  <si>
    <t>капитал қўйилмалар ҳисобидан амалга оширилаётган лойиҳалар мавжуд эмас</t>
  </si>
  <si>
    <t>Узбекистон Республикаси Марказий сайлов комиссияси</t>
  </si>
  <si>
    <t>Уровень бюджета:</t>
  </si>
  <si>
    <t>Наименование расходов</t>
  </si>
  <si>
    <t>Код строки</t>
  </si>
  <si>
    <t>41</t>
  </si>
  <si>
    <t>10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</si>
  <si>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</si>
  <si>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</si>
  <si>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</si>
  <si>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</si>
  <si>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</si>
  <si>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</si>
  <si>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</si>
  <si>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</si>
  <si>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47</t>
  </si>
  <si>
    <t>Пособия</t>
  </si>
  <si>
    <t>04</t>
  </si>
  <si>
    <t>Пособия по временной нетрудоспособности</t>
  </si>
  <si>
    <t>05</t>
  </si>
  <si>
    <t>X</t>
  </si>
  <si>
    <t>I-группа "Заработная плата и приравненные к ней платежи"</t>
  </si>
  <si>
    <t>06</t>
  </si>
  <si>
    <t>20</t>
  </si>
  <si>
    <t>Взносы / отчисления на социальные нужды</t>
  </si>
  <si>
    <t>07</t>
  </si>
  <si>
    <t>21</t>
  </si>
  <si>
    <t>Реально производимые взносы/отчисления на социальные нужды</t>
  </si>
  <si>
    <t>08</t>
  </si>
  <si>
    <t>Единый социальный платеж</t>
  </si>
  <si>
    <t>09</t>
  </si>
  <si>
    <t>II-группа "Начисления на заработную плату"</t>
  </si>
  <si>
    <t>42</t>
  </si>
  <si>
    <t>РАСХОДЫ ПО ТОВАРАМ И УСЛУГАМ</t>
  </si>
  <si>
    <t>Командировочные расходы</t>
  </si>
  <si>
    <t>12</t>
  </si>
  <si>
    <t>В пределах республики</t>
  </si>
  <si>
    <t>13</t>
  </si>
  <si>
    <t>Коммунальные услуги</t>
  </si>
  <si>
    <t>14</t>
  </si>
  <si>
    <t>Электроэнергия</t>
  </si>
  <si>
    <t>15</t>
  </si>
  <si>
    <t>23</t>
  </si>
  <si>
    <t>Горячая вода и тепловая энергия</t>
  </si>
  <si>
    <t>16</t>
  </si>
  <si>
    <t>24</t>
  </si>
  <si>
    <t>Холодная вода и канализация</t>
  </si>
  <si>
    <t>17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</si>
  <si>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</si>
  <si>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</si>
  <si>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18</t>
  </si>
  <si>
    <t>30</t>
  </si>
  <si>
    <t>Содержание и текущий ремонт</t>
  </si>
  <si>
    <t>19</t>
  </si>
  <si>
    <t>34</t>
  </si>
  <si>
    <t>Машины, оборудования и техника</t>
  </si>
  <si>
    <t>Транспортные средства</t>
  </si>
  <si>
    <t>900</t>
  </si>
  <si>
    <t>Прочие машины, оборудования, техника и передаточные устройства</t>
  </si>
  <si>
    <t>22</t>
  </si>
  <si>
    <t>920</t>
  </si>
  <si>
    <t>Компьютерное оборудование, вычислительная и аудио-видео техника</t>
  </si>
  <si>
    <t>40</t>
  </si>
  <si>
    <t>Расходы по аренде</t>
  </si>
  <si>
    <t>44</t>
  </si>
  <si>
    <t>26</t>
  </si>
  <si>
    <t>50</t>
  </si>
  <si>
    <t>Расходы запасов материальных оборотных средств</t>
  </si>
  <si>
    <t>27</t>
  </si>
  <si>
    <t>52</t>
  </si>
  <si>
    <t>Прочие материальные оборотные средства</t>
  </si>
  <si>
    <t>28</t>
  </si>
  <si>
    <t>Товарно-материальных запасов</t>
  </si>
  <si>
    <t>29</t>
  </si>
  <si>
    <t>110</t>
  </si>
  <si>
    <t>Товарно-материальных запасов (кроме бумаги)</t>
  </si>
  <si>
    <t>Расходы на приобретение бумаги</t>
  </si>
  <si>
    <t>31</t>
  </si>
  <si>
    <t>Топливо и ГСМ</t>
  </si>
  <si>
    <t>32</t>
  </si>
  <si>
    <t>Другие расходы на приобретение товаров и услуг</t>
  </si>
  <si>
    <t>33</t>
  </si>
  <si>
    <t>Телефонные, телекоммуникационные и информационные услуги</t>
  </si>
  <si>
    <t>Телефонные, телеграфные и почтовые услуги</t>
  </si>
  <si>
    <t>35</t>
  </si>
  <si>
    <t>Информационные и коммуникационные услуги</t>
  </si>
  <si>
    <t>36</t>
  </si>
  <si>
    <t xml:space="preserve">Услуги по охране объектов </t>
  </si>
  <si>
    <t>37</t>
  </si>
  <si>
    <t>Прочие расходы на приобретение товаров и услуг</t>
  </si>
  <si>
    <t>38</t>
  </si>
  <si>
    <t>990</t>
  </si>
  <si>
    <t>39</t>
  </si>
  <si>
    <t>43</t>
  </si>
  <si>
    <t>РАСХОДЫ ПО ОСНОВНЫМ СРЕДСТВАМ</t>
  </si>
  <si>
    <t>Приобретение основных средств</t>
  </si>
  <si>
    <t>54</t>
  </si>
  <si>
    <t>45</t>
  </si>
  <si>
    <t>46</t>
  </si>
  <si>
    <t>Прочие машины и оборудование</t>
  </si>
  <si>
    <t>48</t>
  </si>
  <si>
    <t xml:space="preserve">Компьютерное оборудование, вычислительная, аудио-видео техника, информационная технология и принадлежности </t>
  </si>
  <si>
    <t>49</t>
  </si>
  <si>
    <t>Прочая техника</t>
  </si>
  <si>
    <t>ДРУГИЕ РАСХОДЫ</t>
  </si>
  <si>
    <t>Различные прочие расходы</t>
  </si>
  <si>
    <t>Текущие</t>
  </si>
  <si>
    <t>Электрон давлат харидларида иштирок этиш учун закалат тулови харажатлари</t>
  </si>
  <si>
    <t>190</t>
  </si>
  <si>
    <t>Прочие расходы</t>
  </si>
  <si>
    <t>IV-группа "Другие расходы"</t>
  </si>
  <si>
    <t>ВСЕГО</t>
  </si>
  <si>
    <t>Связанные с зарубежными поездками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</si>
  <si>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</si>
  <si>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</si>
  <si>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Организация:</t>
  </si>
  <si>
    <t>Периодичность:</t>
  </si>
  <si>
    <t>Республиканский</t>
  </si>
  <si>
    <t>Единица измерения:</t>
  </si>
  <si>
    <t>тыс. сум</t>
  </si>
  <si>
    <t xml:space="preserve">Л/С: </t>
  </si>
  <si>
    <t>400110860262947016105016001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</si>
  <si>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</si>
  <si>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</si>
  <si>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</si>
  <si>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</si>
  <si>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</si>
  <si>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</si>
  <si>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</si>
  <si>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</si>
  <si>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</si>
  <si>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</si>
  <si>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</si>
  <si>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</si>
  <si>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</si>
  <si>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</si>
  <si>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</si>
  <si>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</si>
  <si>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</si>
  <si>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</si>
  <si>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</si>
  <si>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</si>
  <si>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</si>
  <si>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</si>
  <si>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</si>
  <si>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Руководитель _______________</t>
  </si>
  <si>
    <t>Главный бухгалтер ____________________</t>
  </si>
  <si>
    <t>М.П</t>
  </si>
  <si>
    <t>____ ______________ 20____ год</t>
  </si>
  <si>
    <t>Форма № 1</t>
  </si>
  <si>
    <t>Б А Л А Н С</t>
  </si>
  <si>
    <t xml:space="preserve">Периодичность: </t>
  </si>
  <si>
    <t>Единица измерения</t>
  </si>
  <si>
    <t>тыс.сум</t>
  </si>
  <si>
    <t xml:space="preserve">Министерство </t>
  </si>
  <si>
    <t>Уровень бюджета</t>
  </si>
  <si>
    <t>А К Т И В</t>
  </si>
  <si>
    <t>На начало года</t>
  </si>
  <si>
    <t>На конец года (квартала)</t>
  </si>
  <si>
    <t>РАЗДЕЛ I. НЕФИНАНСОВЫЕ АКТИВЫ</t>
  </si>
  <si>
    <t>1-§. Основные средства и прочие долгосрочные нефинансовые активы</t>
  </si>
  <si>
    <t xml:space="preserve">Основные средства: </t>
  </si>
  <si>
    <t>Первоначальная (восстановительная) стоимость (Субсчёта 010, 011, 012, 013, 015, 018, 019)</t>
  </si>
  <si>
    <t>010</t>
  </si>
  <si>
    <t>Сумма износа (Субсчёта 020, 021, 022, 023, 025, 029)</t>
  </si>
  <si>
    <t>011</t>
  </si>
  <si>
    <t>Остаточная (балансовая) стоимость (стр.010 –стр.011)</t>
  </si>
  <si>
    <t>012</t>
  </si>
  <si>
    <t>Нематериальные активы (Субсчёт 030)</t>
  </si>
  <si>
    <t>020</t>
  </si>
  <si>
    <t/>
  </si>
  <si>
    <t>Основные средства и прочие долгосрочные нефинансовые активы - всего (стр. 012+020)</t>
  </si>
  <si>
    <t>030</t>
  </si>
  <si>
    <t>2-§. Непроизводственные активы</t>
  </si>
  <si>
    <t>Благоустройство земли (Субсчёт 040)</t>
  </si>
  <si>
    <t>040</t>
  </si>
  <si>
    <t>3-§. Товарно-материальные запасы</t>
  </si>
  <si>
    <t>Готовая продукция (Субсчёт 050)</t>
  </si>
  <si>
    <t>050</t>
  </si>
  <si>
    <t>Строительные материалы (Субсчёт 060)</t>
  </si>
  <si>
    <t>060</t>
  </si>
  <si>
    <t>Продукты питания (Субсчёт 061)</t>
  </si>
  <si>
    <t>061</t>
  </si>
  <si>
    <t>Медикаменты и перевязочные средства (Субсчёт 062)</t>
  </si>
  <si>
    <t>062</t>
  </si>
  <si>
    <t>Инвентарь и хозяйственные принадлежности (Субсчёт 063)</t>
  </si>
  <si>
    <t>063</t>
  </si>
  <si>
    <t>Топливо, горюче-смазочные материалы (Субсчёт 064)</t>
  </si>
  <si>
    <t>064</t>
  </si>
  <si>
    <t xml:space="preserve">Запасные части к машинам и оборудованию (Субсчёт 065) </t>
  </si>
  <si>
    <t>065</t>
  </si>
  <si>
    <t>Прочие товарно-материальные запасы (Субсчёт 069)</t>
  </si>
  <si>
    <t>066</t>
  </si>
  <si>
    <t>Товарно – материальные запасы – всего (стр. 050+060+061+062+063+064+065+066)</t>
  </si>
  <si>
    <t>070</t>
  </si>
  <si>
    <t>4-§. Вложения в нефинансовые активы</t>
  </si>
  <si>
    <t>Оборудование к установке (Субсчёт 070)</t>
  </si>
  <si>
    <t>080</t>
  </si>
  <si>
    <t>Незавершенное строительство (Субсчёт 071)</t>
  </si>
  <si>
    <t>081</t>
  </si>
  <si>
    <t>Прочие расходы на основные средства (Субсчёт 072)</t>
  </si>
  <si>
    <t>082</t>
  </si>
  <si>
    <t>Расходы на нематериальные активы (Субсчёт 080)</t>
  </si>
  <si>
    <t>090</t>
  </si>
  <si>
    <t>Расходы на товары (работы, услуги) (Субсчёт 090)</t>
  </si>
  <si>
    <t>Прочие расходы на товарно-материальные запасы (Субсчёт 091)</t>
  </si>
  <si>
    <t>Вложения в нефинансовые активы – всего (стр. 080+081+082+090+100+101)</t>
  </si>
  <si>
    <t>ВСЕГО ПО РАЗДЕЛУ I (стр. 030+040+070+110)</t>
  </si>
  <si>
    <t>РАДЕЛ II. ФИНАНСОВЫЕ АКТИВЫ</t>
  </si>
  <si>
    <t>Бюджетные средства, профинансированные на содержание организации (Субсчёт 100)</t>
  </si>
  <si>
    <t>Бюджетные средства, профинансированные на другие цели (Субсчёт 101)</t>
  </si>
  <si>
    <t>Средства, поступившие от специальных видов платежей (Субсчёт 110)</t>
  </si>
  <si>
    <t>Поступления, поступившие от платно-контрактной формы обучения в образовательных учреждениях (Субсчёт 111)</t>
  </si>
  <si>
    <t>Средства Фонда развития бюджетной организации (Субсчёт 112)</t>
  </si>
  <si>
    <t>Прочие внебюджетные средства (Субсчёт 113)</t>
  </si>
  <si>
    <t>Средства, временно находящиеся в распоряжении бюджетной организации (Субсчёт 114)</t>
  </si>
  <si>
    <t>Валютный счет (Субсчёт 115)</t>
  </si>
  <si>
    <t>Денежные средства на других счетах (Субсчёт 119)</t>
  </si>
  <si>
    <t>Наличные денежные средства в национальной валюте (Субсчёт 120)</t>
  </si>
  <si>
    <t>Наличные денежные средства в иностранной валюте (Субсчёт 121)</t>
  </si>
  <si>
    <t>Аккредитивы (Субсчёт 130)</t>
  </si>
  <si>
    <t>Денежные средства в пути (Субсчёт 131)</t>
  </si>
  <si>
    <t>Денежные эквиваленты (Субсчёт 132)</t>
  </si>
  <si>
    <t>Денежные средства, размещенные на депозитах (Субсчёт 140)</t>
  </si>
  <si>
    <t>ВСЕГО ПО РАЗДЕЛУ II (стр.130+131+140+141+142+143+144+145+146+150+151+160+161+162+170)</t>
  </si>
  <si>
    <t>РАЗДЕЛ III. ДЕБИТОРЫ</t>
  </si>
  <si>
    <t>Расчеты с поставщиками и подрядчиками (Субсчёт 150)</t>
  </si>
  <si>
    <t>Расчеты с покупателями и заказчиками (Субсчёт 152)</t>
  </si>
  <si>
    <t>Платежи по страхованию (Субсчёт 154)</t>
  </si>
  <si>
    <t>Расчеты по специальным видам платежей (Субсчёт 156)</t>
  </si>
  <si>
    <t>Расчеты с  разными дебиторами (Субсчёт 159)</t>
  </si>
  <si>
    <t>Расчеты с бюджетом по платежам в бюджет (Субсчёт 160)</t>
  </si>
  <si>
    <t>Расчеты по единому социальному платежу (Субсчёт 161)</t>
  </si>
  <si>
    <t>Расчеты по взносам на индивидуальные накопительные пенсионные счета (Субсчёт 162)</t>
  </si>
  <si>
    <t>Расчеты с внебюджетным Пенсионным фондом (Субсчёт 163)</t>
  </si>
  <si>
    <t>Расчеты с другими внебюджетными фондами (Субсчёт 169)</t>
  </si>
  <si>
    <t>Расчеты по недостачам (Субсчёт 170)</t>
  </si>
  <si>
    <t>Расчеты с подотчетными лицами (Субсчёт 172)</t>
  </si>
  <si>
    <t>Прочие расчеты со студентами (Субсчёт 175)</t>
  </si>
  <si>
    <t>Прочие расчеты с работниками (Субсчёт 179)</t>
  </si>
  <si>
    <t>Прочие расчеты между вышестоящими и нижестоящими организациями (Субсчёт 180)</t>
  </si>
  <si>
    <t>ВСЕГО ПО РАЗДЕЛУ III (стр.190+191+192+193+194+200+201+202+203+204+210+211+212+213+220)</t>
  </si>
  <si>
    <t>БАЛАНС (стр. 120+180+230)</t>
  </si>
  <si>
    <t>П А С С И В</t>
  </si>
  <si>
    <t>РАЗДЕЛ III. КРЕДИТОРЫ</t>
  </si>
  <si>
    <t>Расчеты по средствам, временно находящимся в распоряжении бюджетной организации (Субсчёт 155)</t>
  </si>
  <si>
    <t>Расчеты с разными кредиторами (Субсчёт 159)</t>
  </si>
  <si>
    <t>Расчеты  с бюджетом по платежам в бюджет (Субсчёт 160)</t>
  </si>
  <si>
    <t>Расчеты по взносам на индивидуальные накопительные пенсионные счета  (Субсчёт 162)</t>
  </si>
  <si>
    <t>Расчеты с внебюджетным Пенсионным фондом  (Субсчёт 163)</t>
  </si>
  <si>
    <t>Расчеты с работниками по социальным пособиям (Субсчёт 171)</t>
  </si>
  <si>
    <t>Расчеты с подотчетными лицами  (Субсчёт 172)</t>
  </si>
  <si>
    <t>Расчеты с работниками по оплате труда (173- субсчёт)</t>
  </si>
  <si>
    <t>Расчеты со стипендиатами (174- субсчёт)</t>
  </si>
  <si>
    <t>Прочие расчеты со студентами (175- субсчёт)</t>
  </si>
  <si>
    <t>Расчеты с работниками по удержаниям из заработной платы (176- субсчёт)</t>
  </si>
  <si>
    <t>Расчеты с депонентами (177- субсчёт)</t>
  </si>
  <si>
    <t>Прочие расчеты с работниками (179- субсчёт)</t>
  </si>
  <si>
    <t>Прочие расчеты между вышестоящими и нижестоящими организациями (180- субсчёт)</t>
  </si>
  <si>
    <t>ВСЕГО ПО РАЗДЕЛУ III (стр.250+251+252+253+254+255+256+260+261+262+263+264+270+271+272+273+274+ 275+276+277+280)</t>
  </si>
  <si>
    <t>РАЗДЕЛ IV. ФИНАНСОВЫЕ РЕЗУЛЬТАТЫ</t>
  </si>
  <si>
    <t>Фактические расходы по бюджетным средствам (Субсчёт 231)</t>
  </si>
  <si>
    <t>Финансирование из бюджета (Субсчёт 232)</t>
  </si>
  <si>
    <t>Текущие финансовые результаты отчетного периода по бюджетным средствам (стр.301-300)</t>
  </si>
  <si>
    <t>Фактические расходы, осуществленные за счет средств специальных видов платежей (Субсчёт 241)</t>
  </si>
  <si>
    <t>Средства родителей, начисленные по образовательным учреждениям (Субсчёт 242)</t>
  </si>
  <si>
    <t>Текущие финансовые результаты отчетного периода по расчетам специальных видов платежей (стр. 311-310)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</si>
  <si>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</si>
  <si>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Доходы, от средств платно - контрактного обучения в образовательных учреждениях (Субсчёт 252)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</si>
  <si>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</si>
  <si>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Фактические расходы осуществленные за счет средств Фонда развития  бюджетной организации (Субсчёт 261)</t>
  </si>
  <si>
    <t>Доходы по средствам Фонда развития бюджетной  организации (Субсчёт 262)</t>
  </si>
  <si>
    <t>Текущие финансовые результаты отчетного периода по средствам Фонда развития бюджетной организации (стр. 331-330)</t>
  </si>
  <si>
    <t>Фактические расходы по прочим  доходам (Субсчёт 271)</t>
  </si>
  <si>
    <t>Доходы прочих внебюджетных средств (Субсчёт 272)</t>
  </si>
  <si>
    <t>Излишки имущества, выявленные в результате  инвентаризации (Субсчёт 273)</t>
  </si>
  <si>
    <t>Текущие финансовые результаты текущего отчетного периода по прочим внебюджетным доходам (стр. 341+342-340)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</si>
  <si>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</si>
  <si>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Заключительный финансовый результат по бюджетным средствам (Субсчёт 280)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</si>
  <si>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</si>
  <si>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</si>
  <si>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</si>
  <si>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прочим  доходам (Субсчёт 284)</t>
  </si>
  <si>
    <t>Льготы по налогам и обязательным платежам, начисленным в бюджет и внебюджетные фонды (Субсчёт 285)</t>
  </si>
  <si>
    <t>ВСЕГО ПО РАЗДЕЛУ IV (стр. 302+312+322+332+343+350)</t>
  </si>
  <si>
    <t>БАЛАНС (стр.290+360)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</si>
  <si>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</si>
  <si>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Арендованные основные средства (01)</t>
  </si>
  <si>
    <t>Товарно-материальные ценности, принятые по ответственное хранение (02)</t>
  </si>
  <si>
    <t>Бланки строгой отчетности (04)</t>
  </si>
  <si>
    <t>Списанная задолженность неплатежеспособных дебиторов (05)</t>
  </si>
  <si>
    <t>Материальные ценности, оплаченные по централизованному снабжению (06)</t>
  </si>
  <si>
    <t>Задолженность учеников и студентов за невозвращенные материальные ценности (07)</t>
  </si>
  <si>
    <t>Переходящие спортивные призы и кубки (08)</t>
  </si>
  <si>
    <t>Неоплаченные путевки (09)</t>
  </si>
  <si>
    <t>Инвентарь и хозяйственные принадлежности в эксплуатации (10)</t>
  </si>
  <si>
    <t>Учебные предметы военной техники (11)</t>
  </si>
  <si>
    <t>Запасные части транспортных средств, выданных взамен изношенных (12)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</si>
  <si>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</si>
  <si>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 xml:space="preserve">                                                                                          (подпись)</t>
  </si>
  <si>
    <t xml:space="preserve"> (подпись)</t>
  </si>
  <si>
    <t>М.П.                                                                          ____ _________________ 20____ года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</si>
  <si>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</si>
  <si>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СПРАВКА 
о дебиторской и кредиторской задолженностях</t>
  </si>
  <si>
    <t>Глава:</t>
  </si>
  <si>
    <t>016</t>
  </si>
  <si>
    <t>Отчетный период:</t>
  </si>
  <si>
    <t>тыс. cум</t>
  </si>
  <si>
    <t>№ п/п</t>
  </si>
  <si>
    <t>Статья расходов</t>
  </si>
  <si>
    <t>Всего 
задолженность</t>
  </si>
  <si>
    <t>Из них</t>
  </si>
  <si>
    <t>Из них просроченная 
задолженность - 
всего</t>
  </si>
  <si>
    <t>в том числе</t>
  </si>
  <si>
    <t>Из них за пределами 
республики</t>
  </si>
  <si>
    <t>Примечание</t>
  </si>
  <si>
    <t>за счет
 бюджета</t>
  </si>
  <si>
    <t>за счет внебюджетных средств</t>
  </si>
  <si>
    <t>A</t>
  </si>
  <si>
    <t>ДЕБИТОРСКАЯ ЗАДОЛЖЕННОСТЬ:</t>
  </si>
  <si>
    <t>4200000</t>
  </si>
  <si>
    <t>4210000</t>
  </si>
  <si>
    <t>4211000</t>
  </si>
  <si>
    <t>4220000</t>
  </si>
  <si>
    <t>4224000</t>
  </si>
  <si>
    <t>4225000</t>
  </si>
  <si>
    <t>4240000</t>
  </si>
  <si>
    <t>4244000</t>
  </si>
  <si>
    <t>4244100</t>
  </si>
  <si>
    <t>4250000</t>
  </si>
  <si>
    <t>4252000</t>
  </si>
  <si>
    <t>4252100</t>
  </si>
  <si>
    <t>4252110</t>
  </si>
  <si>
    <t>4252500</t>
  </si>
  <si>
    <t>4290000</t>
  </si>
  <si>
    <t>4292000</t>
  </si>
  <si>
    <t>4292100</t>
  </si>
  <si>
    <t>4292200</t>
  </si>
  <si>
    <t>4299000</t>
  </si>
  <si>
    <t>4299990</t>
  </si>
  <si>
    <t>4800000</t>
  </si>
  <si>
    <t>4820000</t>
  </si>
  <si>
    <t>4821000</t>
  </si>
  <si>
    <t>4821100</t>
  </si>
  <si>
    <t>4821140</t>
  </si>
  <si>
    <t>4821190</t>
  </si>
  <si>
    <t>Итого по группам расходов:</t>
  </si>
  <si>
    <t>Всего:</t>
  </si>
  <si>
    <t>КРЕДИТОРСКАЯ ЗАДОЛЖЕННОСТЬ:</t>
  </si>
  <si>
    <t>4223000</t>
  </si>
  <si>
    <t>Руководитель _____________________</t>
  </si>
  <si>
    <t>М.П.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</si>
  <si>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</si>
  <si>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>Бензин автомобильный</t>
  </si>
  <si>
    <t>Бюджет</t>
  </si>
  <si>
    <t>Молиялаш-тириш манбаси*</t>
  </si>
  <si>
    <t>л</t>
  </si>
  <si>
    <t>Услуги государственной фельдъегерской связи</t>
  </si>
  <si>
    <t>ГФС ГКСИ и ТТРУз</t>
  </si>
  <si>
    <t>усл. Ед</t>
  </si>
  <si>
    <t>Услуги по широкополосному доступу к информационно-коммуникационной сети Интернет по проводным сетям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</si>
  <si>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</si>
  <si>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>Услуги центра регистрации ключей электронных цифровых подписей</t>
  </si>
  <si>
    <t>Услуга оказание охранных услуг на договорной основе юридическим лицам</t>
  </si>
  <si>
    <t>Тошкент шахар ИИББ хузуридаги Куриклаш бошкармаси</t>
  </si>
  <si>
    <t>Услуги по вывозу мусора</t>
  </si>
  <si>
    <t>TOSHKENT SHAHAR HOKIMLIGI HUZURIDAGI MAXSUSTRANS ISHLAB CHIQARISH BOSHQARMASI DA</t>
  </si>
  <si>
    <t>м^3</t>
  </si>
  <si>
    <t>ООО "PSM Avtoservis Tex"</t>
  </si>
  <si>
    <t>ООО "ALPHAZET TECHNOLOGIES"</t>
  </si>
  <si>
    <t>Услуга по круглосуточной поддержке телефонной линии</t>
  </si>
  <si>
    <t>Республика махсус алока богламаси ДУК</t>
  </si>
  <si>
    <t>Услуга по регистрации доменов</t>
  </si>
  <si>
    <t>ООО "SUVAN NET"</t>
  </si>
  <si>
    <t>упак</t>
  </si>
  <si>
    <t>Вода питьевая упакованная</t>
  </si>
  <si>
    <t>FALCON LINE" хусусий корхонаси</t>
  </si>
  <si>
    <t>Услуга подключения поддержки SSL протокола</t>
  </si>
  <si>
    <t>Электрон дўкон</t>
  </si>
  <si>
    <t>Тўғридан тўғри, ягона етказиб берувчи</t>
  </si>
  <si>
    <t>Тўғридан тўғри (ЗРУ-684, абз. 3, ПП- 3953. пункт 4)</t>
  </si>
  <si>
    <t>Тўғридан тўғри (ЗРУ-684, абз. 3, ПП- 3953. пункт 25)</t>
  </si>
  <si>
    <t>Тўғридан тўғри (ЗРУ-684, абз. 3, ПП- 3953. пункт 22)</t>
  </si>
  <si>
    <t>Ўзбекистон Республикаси Марказий сайлов комиссияси бўйича</t>
  </si>
  <si>
    <t>4221000</t>
  </si>
  <si>
    <t>4110000</t>
  </si>
  <si>
    <t>4111000</t>
  </si>
  <si>
    <t>4111100</t>
  </si>
  <si>
    <t>Услуги по проектированию и разработке информационных технологий для сетей и систем</t>
  </si>
  <si>
    <t>Услуги по передаче электроэнергии</t>
  </si>
  <si>
    <t>Драйвер светодиодный</t>
  </si>
  <si>
    <t>дона</t>
  </si>
  <si>
    <t>Почтовая марка</t>
  </si>
  <si>
    <t>Услуга по текущему ремонту транспортных средств</t>
  </si>
  <si>
    <t>PAIB "Avtoxojaligi"</t>
  </si>
  <si>
    <t>Аренда транспортных средств</t>
  </si>
  <si>
    <t>BIRJA BUSINES MCHJ</t>
  </si>
  <si>
    <t xml:space="preserve">Бюджет жараёнининг очиқлигини таъминлаш 
мақсадида расмий веб-сайтларда маълумотларни 
жойладонаириш тартиби тўғрисидаги низомга
5-ИЛОВА
</t>
  </si>
  <si>
    <t>Авиабилет</t>
  </si>
  <si>
    <t>Сувениры с национальном орнаментом с нанесённым логотипом</t>
  </si>
  <si>
    <t>ВМ захира жам.</t>
  </si>
  <si>
    <t>кам баҳоли</t>
  </si>
  <si>
    <t>Одежды, обуви и постельных принадлежностей</t>
  </si>
  <si>
    <t>кВт.ч</t>
  </si>
  <si>
    <t>ИП Хакимов Анвар Абдусаматович</t>
  </si>
  <si>
    <t>сумма</t>
  </si>
  <si>
    <t>сақлаш хараж</t>
  </si>
  <si>
    <t>Ўзбекистон Республикаси Марказий сайлов комиссияси (Бюджет)</t>
  </si>
  <si>
    <t>Ўзбекистон Республикаси Марказий сайлов комиссияси (ВМ захира жам.)</t>
  </si>
  <si>
    <t xml:space="preserve">2023 йилда 
Ўзбекистон Республикаси Марказий сайлов комиссияси бюджетдан ажратилган маблағларнинг чегараланган миқдорининг ўз тасарруфидаги бюджет ташкилотлари кесимида тақсимоти тўғрисида </t>
  </si>
  <si>
    <t>2023 йилда 
Ўзбекистон Республикаси Марказий сайлов комиссиясида 
капитал қўйилмалар ҳисобидан амалга оширилаётган лойиҳаларнинг ижроси тўғрисидаги
МАЪЛУМОТЛАР</t>
  </si>
  <si>
    <t>2023 йилда 
Ўзбекистон Республикаси Марказий сайлов комиссияси томонидан
 ўтказилган танловлар (тендерлар) ва амалга оширилган давлат харидлари тўғрисидаги
МАЪЛУМОТЛАР</t>
  </si>
  <si>
    <r>
      <t xml:space="preserve"> 2023 йилда    
Ўзбекистон Республикаси Марказий сайлов комиссияси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</si>
  <si>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2023 йилда  
Ўзбекистон Республикаси Марказий сайлов комиссияси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</si>
  <si>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r>
      <t xml:space="preserve">2023 йилда  
Ўзбекистон Республикаси Марказий сайлов комиссияси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</si>
  <si>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2023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</si>
  <si>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</si>
  <si>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</si>
  <si>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 xml:space="preserve">Организация: 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</si>
  <si>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</si>
  <si>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</si>
  <si>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</si>
  <si>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Поступления сумм дебиторской задолженности прошлых лет (4-004-10)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</si>
  <si>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</si>
  <si>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Фонд</t>
  </si>
  <si>
    <t>231100101500701 / 22</t>
  </si>
  <si>
    <t>231100101491817 / 4719</t>
  </si>
  <si>
    <t>231110081375659 / 1144803</t>
  </si>
  <si>
    <t>231110081359372 / 1135611</t>
  </si>
  <si>
    <t>231110081359673 / 1135633</t>
  </si>
  <si>
    <t>231110081353251 / 1124436</t>
  </si>
  <si>
    <t>231110081328129 / 1101875</t>
  </si>
  <si>
    <t>231110081323869 / 1097789</t>
  </si>
  <si>
    <t>231110081320315 / 1094813</t>
  </si>
  <si>
    <t>231110081320340 / 1094885</t>
  </si>
  <si>
    <t>231110081320416 / 1094939</t>
  </si>
  <si>
    <t>231110081304098 / 1093021</t>
  </si>
  <si>
    <t>231100141413116 / 46434</t>
  </si>
  <si>
    <t>231110081304438 / 1080384</t>
  </si>
  <si>
    <t>231100241314429 / 1916643259</t>
  </si>
  <si>
    <t>231100101287650 / 16358-М</t>
  </si>
  <si>
    <t>231110081221386 / 1012555</t>
  </si>
  <si>
    <t>231110081227366 / 1009314</t>
  </si>
  <si>
    <t>231110081227371 / 1009317</t>
  </si>
  <si>
    <t>231110081227385 / 1009326</t>
  </si>
  <si>
    <t>231100101263979 / 7103-2023/EXAT</t>
  </si>
  <si>
    <t>231100101253956 / 305481</t>
  </si>
  <si>
    <t>231100101253148 / 9-950</t>
  </si>
  <si>
    <t>231100101252839 / 0503</t>
  </si>
  <si>
    <t>231100611241052 / 032-354</t>
  </si>
  <si>
    <t>231100101232965 / 4266-2023/IJRO</t>
  </si>
  <si>
    <t>231100101217706 / 111-П</t>
  </si>
  <si>
    <t>231100421226995 / 29-23</t>
  </si>
  <si>
    <t>231100241229472 / 34</t>
  </si>
  <si>
    <t>231100451233010 / К-01</t>
  </si>
  <si>
    <t>231100241217182 / 92/В-19</t>
  </si>
  <si>
    <t>231100241216422 / 1916377917</t>
  </si>
  <si>
    <t>231100101218012 / 11/19-V</t>
  </si>
  <si>
    <t>201123394</t>
  </si>
  <si>
    <t>200833833</t>
  </si>
  <si>
    <t>307617974</t>
  </si>
  <si>
    <t>206719257</t>
  </si>
  <si>
    <t>308708456</t>
  </si>
  <si>
    <t>309560849</t>
  </si>
  <si>
    <t>309697542</t>
  </si>
  <si>
    <t>303364240</t>
  </si>
  <si>
    <t>308940368</t>
  </si>
  <si>
    <t>306894560</t>
  </si>
  <si>
    <t>308346433</t>
  </si>
  <si>
    <t>308125519</t>
  </si>
  <si>
    <t>307919012</t>
  </si>
  <si>
    <t>308784704</t>
  </si>
  <si>
    <t>203366731</t>
  </si>
  <si>
    <t>202628856</t>
  </si>
  <si>
    <t>301551793</t>
  </si>
  <si>
    <t>309954293</t>
  </si>
  <si>
    <t>31104760250010</t>
  </si>
  <si>
    <t>305109680</t>
  </si>
  <si>
    <t>201052713</t>
  </si>
  <si>
    <t>306866603</t>
  </si>
  <si>
    <t>306350099</t>
  </si>
  <si>
    <t>200903001</t>
  </si>
  <si>
    <t>204118319</t>
  </si>
  <si>
    <t>300970850</t>
  </si>
  <si>
    <t>200898364</t>
  </si>
  <si>
    <t>305487348</t>
  </si>
  <si>
    <t>201440547</t>
  </si>
  <si>
    <t>O`ZBEKISTON POCHTASI АЖ</t>
  </si>
  <si>
    <t>ООО TECHNO-TASHKENT</t>
  </si>
  <si>
    <t>OOO "ARSENAL D"</t>
  </si>
  <si>
    <t>ARSENAL WEBNAME Mas uliyati cheklangan jamiyat</t>
  </si>
  <si>
    <t>ASADBEK GRAND FINANS MCHJ</t>
  </si>
  <si>
    <t>SILVER WATER DISPENSER mas`uliyati cheklangan jamiyati</t>
  </si>
  <si>
    <t>AMU-SOXIL INVEST</t>
  </si>
  <si>
    <t>ЧП NARPAY BIZNES TAYANCH</t>
  </si>
  <si>
    <t>ООО TEXNOGARANT</t>
  </si>
  <si>
    <t>MCHJ INTERACTIVE</t>
  </si>
  <si>
    <t>O`ZBEKTELEKOM АЖ</t>
  </si>
  <si>
    <t>OSIYO IMKON PARTNER MCHJ</t>
  </si>
  <si>
    <t>ЯККА ТАРТИБДАГИ ТАДБИРКОР</t>
  </si>
  <si>
    <t>UNICON-SOFT МЧЖ</t>
  </si>
  <si>
    <t>ГУП "Сувсоз"</t>
  </si>
  <si>
    <t>Veolia Energy Tashkent МЧЖ</t>
  </si>
  <si>
    <t>HUDUDIY ELEKTR TARMOQLARIAsiyadorlik jamiyati</t>
  </si>
  <si>
    <t>DAVLAT AXBOROT TIZIMLARINI YARATISH VA QOLLAB QUVATLASH BOYICHA YAGONA INTEGR-</t>
  </si>
  <si>
    <t>UNG PETRO МЧЖ</t>
  </si>
  <si>
    <t>ой</t>
  </si>
  <si>
    <t>Полиэтиленовые пакеты</t>
  </si>
  <si>
    <t>рул</t>
  </si>
  <si>
    <t>Тряпка для очистки поверхностей</t>
  </si>
  <si>
    <t xml:space="preserve"> Вода питьевая упакованная</t>
  </si>
  <si>
    <t>Вода минеральная столовая</t>
  </si>
  <si>
    <t>Моющее средство для стирки</t>
  </si>
  <si>
    <t>Услуга по техническому обслуживанию лифтов</t>
  </si>
  <si>
    <t>Услуга кабельного телевидения</t>
  </si>
  <si>
    <t>Тюнер</t>
  </si>
  <si>
    <t>Кофе жареный</t>
  </si>
  <si>
    <t>Кофе растворимый</t>
  </si>
  <si>
    <t>Сливки</t>
  </si>
  <si>
    <t>Услуги по холодному водоснабжению и Услуги канализации</t>
  </si>
  <si>
    <t>куб. Метр</t>
  </si>
  <si>
    <t>Энергия тепловая, отпущенная котельными</t>
  </si>
  <si>
    <t>Гкалл</t>
  </si>
  <si>
    <t xml:space="preserve"> КО ОАО "Узбекистон"</t>
  </si>
  <si>
    <t>231100431500376 / 23</t>
  </si>
  <si>
    <t>231100431452013 / 4/АК</t>
  </si>
  <si>
    <t>231100431451206 / 20</t>
  </si>
  <si>
    <t>231100431383506 / 5/АК</t>
  </si>
  <si>
    <t>Тўғридан тўғри (ЗРУ-684, абз. 3, ПП- 3953. пункт 23)</t>
  </si>
  <si>
    <t>Другие машины, оборудование и техника</t>
  </si>
  <si>
    <t>Расходы на обучение</t>
  </si>
  <si>
    <t>4230000</t>
  </si>
  <si>
    <t>4234000</t>
  </si>
  <si>
    <t>4234100</t>
  </si>
  <si>
    <t>Транспортная часть управления делами аппарата президента РУ</t>
  </si>
  <si>
    <t>соат</t>
  </si>
  <si>
    <t>231100431795130	/28</t>
  </si>
  <si>
    <t>231100431795001/21</t>
  </si>
  <si>
    <t>231100431565551 / 22/АК</t>
  </si>
  <si>
    <t>OOO YODLI MEROS</t>
  </si>
  <si>
    <t>231100431795847/7</t>
  </si>
  <si>
    <t>транспорт хизмати</t>
  </si>
  <si>
    <t>КО ОАО "Узбекистон"</t>
  </si>
  <si>
    <t>231100431798785/30АК</t>
  </si>
  <si>
    <t>231100431809712/8</t>
  </si>
  <si>
    <t>KANS SHOP XK</t>
  </si>
  <si>
    <t>231110081402772/ 1171982</t>
  </si>
  <si>
    <t>Средство корректирующее канцелярское</t>
  </si>
  <si>
    <t>Скобы для степлера</t>
  </si>
  <si>
    <t>231110081402878/ 1172091</t>
  </si>
  <si>
    <t>"UNICON-SOFT" МЧЖ</t>
  </si>
  <si>
    <t>231100101509631/17283-2023/IJRO</t>
  </si>
  <si>
    <t xml:space="preserve">231100241217182/ 1-д/с. 92/В-19	</t>
  </si>
  <si>
    <t>"DAVLAT AXBOROT TIZIMLARINI YARATISH VA QOLLAB QUVATLASH BOYICHA YAGONA INTEGR-"</t>
  </si>
  <si>
    <t>Услуга по проектированию и разработке информационных технологий для сетей и систем</t>
  </si>
  <si>
    <t>"O`ZBEKTELEKOM" АЖ</t>
  </si>
  <si>
    <t>Услуга по широкополосному доступу к информационно-коммуникационной сети Интернет по проводным сетям</t>
  </si>
  <si>
    <t>231100241216422/1-д/с №1916377917</t>
  </si>
  <si>
    <t>231100101218012/1-д/с 11/19-V</t>
  </si>
  <si>
    <t>231100241529048/46434.</t>
  </si>
  <si>
    <t xml:space="preserve">	Салфетка гигиеническая влажная</t>
  </si>
  <si>
    <t>231110081412298 /1180532</t>
  </si>
  <si>
    <t>"ARSENAL WEBNAME" Mas uliyati cheklangan jamiyat</t>
  </si>
  <si>
    <t xml:space="preserve">231110081412293/1184985		</t>
  </si>
  <si>
    <t xml:space="preserve">OOO DRIVERS VILLAGE	</t>
  </si>
  <si>
    <t xml:space="preserve">	231100451585261/С-78</t>
  </si>
  <si>
    <t>Услуга по обслуживанию и ремонту транспортных средств</t>
  </si>
  <si>
    <t>Худудий электр тармоклари АЖ</t>
  </si>
  <si>
    <t>231100101252839/2-д/с 0503</t>
  </si>
  <si>
    <t>BLACK-RICH 1997 MCHJ</t>
  </si>
  <si>
    <t>231110081614827/1366598</t>
  </si>
  <si>
    <t xml:space="preserve">	Услуга по текущему ремонту сплит кондиционеров</t>
  </si>
  <si>
    <t>231110081625906/1376951</t>
  </si>
  <si>
    <t>OOO Smart Asbob Servis</t>
  </si>
  <si>
    <t>Услугa по обслуживанию теплового счетчика</t>
  </si>
  <si>
    <t xml:space="preserve">231110081624511/1375219	</t>
  </si>
  <si>
    <t>Услуга по техническому обслуживанию систем кондиционированию и вентиляции</t>
  </si>
  <si>
    <t>231110081661606/1407649</t>
  </si>
  <si>
    <t>ХОЛМУХАМЕДОВ НУРАЛИ МАМБЕТАЛИЕВИЧ</t>
  </si>
  <si>
    <t>231110081674038/1419477</t>
  </si>
  <si>
    <t>ООО "EXPRESS BROKER" LLC</t>
  </si>
  <si>
    <t>Салфетка гигиеническая влажная</t>
  </si>
  <si>
    <t>231110081673686/1419168</t>
  </si>
  <si>
    <t>на 01.10.2023</t>
  </si>
  <si>
    <t>1 октября</t>
  </si>
  <si>
    <t>ООО BAKHMAL COMFORT</t>
  </si>
  <si>
    <t>231110081693128/1438107</t>
  </si>
  <si>
    <t>WEST ADVANCE MAS`ULIYATI CHEKLANGAN JAMIYAT</t>
  </si>
  <si>
    <t>231100451847679/48</t>
  </si>
  <si>
    <t>Mirzaev Sanjar Mirzaganievich YaTT</t>
  </si>
  <si>
    <t>Светильник светодиодный внутреннего освещения</t>
  </si>
  <si>
    <t>231110081703092/1447228</t>
  </si>
  <si>
    <t>ARSENAL WEBNAME" Mas uliyati cheklangan jamiyat</t>
  </si>
  <si>
    <t>231110081704987/1462999</t>
  </si>
  <si>
    <t xml:space="preserve">	ООО AQUAMARINE DIMAKS</t>
  </si>
  <si>
    <t xml:space="preserve">	Вода питьевая упакованная</t>
  </si>
  <si>
    <t xml:space="preserve">231110081747735/176852	</t>
  </si>
  <si>
    <t xml:space="preserve">	ДАВЛАТ ХАВФСИЗЛИК ХИЗМАТИ АКАДЕМИЯСИ</t>
  </si>
  <si>
    <t xml:space="preserve">	Услуга по организации краткосрочных курсов профессионального обучения</t>
  </si>
  <si>
    <t>чел.</t>
  </si>
  <si>
    <t>"Узархив" агентлиги хузуридаги Архив иши ва иш юритиш маркази</t>
  </si>
  <si>
    <t>Услуга по проведению учебных курсов по делопроизводству и по архивному делу</t>
  </si>
  <si>
    <t>231100611897615/МО/270</t>
  </si>
  <si>
    <t>231100101948346/АИ-85</t>
  </si>
  <si>
    <t>Afsona invest MCHJ</t>
  </si>
  <si>
    <t>Расходомер жидкости</t>
  </si>
  <si>
    <t>231110081839038/1597396</t>
  </si>
  <si>
    <t>СП "TASHKEI INTERNATIONAL"ООО</t>
  </si>
  <si>
    <t xml:space="preserve">	Картридж для принтера</t>
  </si>
  <si>
    <t>231110081853937/1609535</t>
  </si>
  <si>
    <t>231100451963701/60</t>
  </si>
  <si>
    <t xml:space="preserve">	Услуга по текущему ремонту транспортных средств</t>
  </si>
  <si>
    <t>ИП С.М.Муллажонов</t>
  </si>
  <si>
    <t>231110081860463	/1615926</t>
  </si>
  <si>
    <t>Тонер</t>
  </si>
  <si>
    <t>компл.</t>
  </si>
  <si>
    <t>"INTERNATIONAL PAPER"ХК</t>
  </si>
  <si>
    <t>Бумага туалетная</t>
  </si>
  <si>
    <t>231110081901477/1656423</t>
  </si>
  <si>
    <t>YATT XURSANOVA SHAHNOZA PARDA QIZI</t>
  </si>
  <si>
    <t>231110081906921/1661177</t>
  </si>
  <si>
    <t>OOO DRIVERS VILLAGE</t>
  </si>
  <si>
    <t>231100452023949/С-124</t>
  </si>
  <si>
    <t xml:space="preserve">	SEVEN PLYUS SEVEN MCHJ</t>
  </si>
  <si>
    <t xml:space="preserve">	Мыло туалетное жидкое</t>
  </si>
  <si>
    <t>231110081954970	/1702889</t>
  </si>
  <si>
    <t>O`ZBEKINVEST EKSPORT-IMPORT SUG`URTA KOMPANIYASI AKSIYADORLIK JAMIYATI SUG`URTA</t>
  </si>
  <si>
    <t>231100372077114/03-12/00911118655</t>
  </si>
  <si>
    <t>Услуга обязательного страхования гражданской ответственности работодателя (ОСГОР)</t>
  </si>
  <si>
    <t xml:space="preserve">	Услуга по регистрации доменов</t>
  </si>
  <si>
    <t>231110082015494/ 1758550</t>
  </si>
  <si>
    <t xml:space="preserve">	Полиэтиленовые пакеты</t>
  </si>
  <si>
    <t>231110082051815/1785269</t>
  </si>
  <si>
    <t>GOLD STARS 707 MCHJ</t>
  </si>
  <si>
    <t>рул.</t>
  </si>
  <si>
    <t>OOO "HALOL POKIZA TAOM"</t>
  </si>
  <si>
    <t>231100431896698/5</t>
  </si>
  <si>
    <t>Услуга по организации и проведению мероприятий</t>
  </si>
  <si>
    <t>231100431896728/30</t>
  </si>
  <si>
    <t>ООО "Craft and Art"</t>
  </si>
  <si>
    <t>231100431899274	/02/07</t>
  </si>
  <si>
    <t>231100431993638/48/АК</t>
  </si>
  <si>
    <t>231100431993638/56/АК</t>
  </si>
  <si>
    <t xml:space="preserve">О Т Ч Е Т
об исполнении сметы расходов 
</t>
  </si>
  <si>
    <t>за c 01.01.2023 по 30.09.2023 года</t>
  </si>
  <si>
    <t>ЛС: 100010860262947016105016001</t>
  </si>
  <si>
    <t>Код расходов</t>
  </si>
  <si>
    <t>По уточнённой смете</t>
  </si>
  <si>
    <t>Кассовый расходы</t>
  </si>
  <si>
    <t>(Бух.Учет)Кассовый расходы</t>
  </si>
  <si>
    <t>Остаток по смете</t>
  </si>
  <si>
    <t>4711100</t>
  </si>
  <si>
    <t>4711120</t>
  </si>
  <si>
    <t>4120000</t>
  </si>
  <si>
    <t>4121000</t>
  </si>
  <si>
    <t>4121100</t>
  </si>
  <si>
    <t>4234900</t>
  </si>
  <si>
    <t>4234920</t>
  </si>
  <si>
    <t>4234990</t>
  </si>
  <si>
    <t>4252120</t>
  </si>
  <si>
    <t>4252200</t>
  </si>
  <si>
    <t>4291000</t>
  </si>
  <si>
    <t>4293000</t>
  </si>
  <si>
    <t>Всего расходов</t>
  </si>
  <si>
    <t>ЛС: 100010860262737011501016001</t>
  </si>
  <si>
    <t>4212000</t>
  </si>
  <si>
    <t>по состоянию на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</si>
</sst>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_ ;[Red]\-#,##0.0\ "/>
    <numFmt numFmtId="165" formatCode="_-* #,##0.0_р_._-;\-* #,##0.0_р_._-;_-* &quot; &quot;??_р_._-;_-@_-"/>
    <numFmt numFmtId="166" formatCode="_-* #,##0.00_р_._-;\-* #,##0.00_р_._-;_-* &quot; &quot;??_р_._-;_-@_-"/>
    <numFmt numFmtId="167" formatCode="_-* #,##0.00_р_._-;\-* #,##0.00_р_._-;_-* &quot;-&quot;??_р_._-;_-@_-"/>
    <numFmt numFmtId="168" formatCode="_-* #,##0.00\ _р_._-;\-* #,##0.00\ _р_._-;_-* &quot;-&quot;??\ _р_._-;_-@_-"/>
    <numFmt numFmtId="169" formatCode="_-* #,##0.0_р_._-;\-* #,##0.0_р_._-;_-* &quot;-&quot;??_р_._-;_-@_-"/>
    <numFmt numFmtId="170" formatCode="#,##0.00_ ;\-#,##0.00\ "/>
  </numFmts>
  <fonts count="45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al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u/>
      <sz val="11"/>
      <color indexed="8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5" fillId="0" borderId="0"/>
    <xf numFmtId="43" fontId="20" fillId="0" borderId="0" applyFont="0" applyFill="0" applyBorder="0" applyAlignment="0" applyProtection="0"/>
    <xf numFmtId="0" fontId="40" fillId="0" borderId="0"/>
    <xf numFmtId="0" fontId="41" fillId="0" borderId="0"/>
    <xf numFmtId="168" fontId="40" fillId="0" borderId="0"/>
    <xf numFmtId="169" fontId="40" fillId="0" borderId="0"/>
    <xf numFmtId="167" fontId="40" fillId="0" borderId="0"/>
  </cellStyleXfs>
  <cellXfs count="259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10" fillId="0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164" fontId="17" fillId="0" borderId="13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5" xfId="0" applyNumberFormat="1" applyFont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2" borderId="1" xfId="0" applyFont="1" applyFill="1" applyBorder="1" applyAlignment="1">
      <alignment vertical="center"/>
    </xf>
    <xf numFmtId="0" fontId="24" fillId="0" borderId="0" xfId="0" applyFont="1"/>
    <xf numFmtId="0" fontId="27" fillId="0" borderId="0" xfId="0" applyFont="1"/>
    <xf numFmtId="0" fontId="0" fillId="0" borderId="0" xfId="0" applyAlignment="1">
      <alignment vertical="center"/>
    </xf>
    <xf numFmtId="49" fontId="0" fillId="0" borderId="0" xfId="0" applyNumberFormat="1"/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 wrapText="1"/>
    </xf>
    <xf numFmtId="3" fontId="2" fillId="0" borderId="0" xfId="0" applyNumberFormat="1" applyFont="1" applyFill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6" fillId="3" borderId="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vertical="top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7" fillId="0" borderId="1" xfId="0" applyNumberFormat="1" applyFont="1" applyBorder="1" applyAlignment="1">
      <alignment horizontal="center" wrapText="1"/>
    </xf>
    <xf numFmtId="0" fontId="37" fillId="0" borderId="1" xfId="0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center" wrapText="1"/>
    </xf>
    <xf numFmtId="165" fontId="23" fillId="0" borderId="1" xfId="6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165" fontId="37" fillId="0" borderId="1" xfId="6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justify" vertical="center" wrapText="1"/>
    </xf>
    <xf numFmtId="49" fontId="23" fillId="0" borderId="1" xfId="0" applyNumberFormat="1" applyFont="1" applyBorder="1" applyAlignment="1">
      <alignment wrapText="1"/>
    </xf>
    <xf numFmtId="49" fontId="23" fillId="0" borderId="1" xfId="0" applyNumberFormat="1" applyFont="1" applyBorder="1" applyAlignment="1">
      <alignment horizontal="center" vertical="top" wrapText="1"/>
    </xf>
    <xf numFmtId="0" fontId="39" fillId="0" borderId="0" xfId="0" applyFont="1" applyAlignment="1">
      <alignment horizontal="left" vertical="top"/>
    </xf>
    <xf numFmtId="0" fontId="26" fillId="2" borderId="1" xfId="4" applyFont="1" applyFill="1" applyBorder="1" applyAlignment="1">
      <alignment horizontal="center" vertical="center" wrapText="1"/>
    </xf>
    <xf numFmtId="0" fontId="28" fillId="2" borderId="1" xfId="4" applyFont="1" applyFill="1" applyBorder="1" applyAlignment="1">
      <alignment horizontal="justify" vertical="center" wrapText="1"/>
    </xf>
    <xf numFmtId="0" fontId="24" fillId="0" borderId="17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6" fontId="1" fillId="2" borderId="1" xfId="7" applyNumberFormat="1" applyFont="1" applyFill="1" applyBorder="1" applyAlignment="1">
      <alignment horizontal="center" vertical="center"/>
    </xf>
    <xf numFmtId="166" fontId="2" fillId="2" borderId="1" xfId="7" applyNumberFormat="1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textRotation="90" wrapText="1"/>
    </xf>
    <xf numFmtId="0" fontId="34" fillId="0" borderId="1" xfId="0" applyFont="1" applyBorder="1" applyAlignment="1">
      <alignment horizontal="center" vertical="center" wrapText="1"/>
    </xf>
    <xf numFmtId="0" fontId="28" fillId="2" borderId="1" xfId="4" applyFont="1" applyFill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30" fillId="2" borderId="1" xfId="4" applyFont="1" applyFill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/>
    </xf>
    <xf numFmtId="167" fontId="24" fillId="0" borderId="0" xfId="0" applyNumberFormat="1" applyFont="1"/>
    <xf numFmtId="0" fontId="24" fillId="0" borderId="0" xfId="0" applyFont="1" applyAlignment="1">
      <alignment vertical="center"/>
    </xf>
    <xf numFmtId="170" fontId="18" fillId="2" borderId="8" xfId="7" applyNumberFormat="1" applyFont="1" applyFill="1" applyBorder="1" applyAlignment="1">
      <alignment horizontal="center" vertical="center"/>
    </xf>
    <xf numFmtId="170" fontId="18" fillId="2" borderId="1" xfId="7" applyNumberFormat="1" applyFont="1" applyFill="1" applyBorder="1" applyAlignment="1">
      <alignment horizontal="center" vertical="center"/>
    </xf>
    <xf numFmtId="170" fontId="0" fillId="0" borderId="1" xfId="0" applyNumberFormat="1" applyBorder="1"/>
    <xf numFmtId="166" fontId="29" fillId="2" borderId="1" xfId="7" applyNumberFormat="1" applyFont="1" applyFill="1" applyBorder="1" applyAlignment="1">
      <alignment horizontal="center" vertical="center"/>
    </xf>
    <xf numFmtId="166" fontId="31" fillId="2" borderId="1" xfId="7" applyNumberFormat="1" applyFont="1" applyFill="1" applyBorder="1" applyAlignment="1">
      <alignment horizontal="center" vertical="center"/>
    </xf>
    <xf numFmtId="0" fontId="23" fillId="0" borderId="0" xfId="0" applyFont="1" applyAlignment="1">
      <alignment wrapText="1"/>
    </xf>
    <xf numFmtId="0" fontId="33" fillId="0" borderId="0" xfId="0" applyFont="1"/>
    <xf numFmtId="0" fontId="37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18" fillId="2" borderId="1" xfId="4" applyFont="1" applyFill="1" applyBorder="1" applyAlignment="1">
      <alignment horizontal="left" vertical="center" wrapText="1"/>
    </xf>
    <xf numFmtId="165" fontId="18" fillId="2" borderId="1" xfId="5" applyNumberFormat="1" applyFont="1" applyFill="1" applyBorder="1" applyAlignment="1">
      <alignment horizontal="center" vertical="center" wrapText="1"/>
    </xf>
    <xf numFmtId="165" fontId="37" fillId="0" borderId="1" xfId="5" applyNumberFormat="1" applyFont="1" applyBorder="1" applyAlignment="1">
      <alignment horizontal="center" vertical="center"/>
    </xf>
    <xf numFmtId="0" fontId="26" fillId="0" borderId="1" xfId="4" applyFont="1" applyBorder="1" applyAlignment="1">
      <alignment horizontal="left" vertical="center" wrapText="1"/>
    </xf>
    <xf numFmtId="165" fontId="26" fillId="0" borderId="1" xfId="5" applyNumberFormat="1" applyFont="1" applyBorder="1" applyAlignment="1">
      <alignment horizontal="center" vertical="center" wrapText="1"/>
    </xf>
    <xf numFmtId="165" fontId="23" fillId="0" borderId="1" xfId="5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168" fontId="24" fillId="0" borderId="0" xfId="5" applyFont="1"/>
    <xf numFmtId="165" fontId="18" fillId="2" borderId="1" xfId="5" applyNumberFormat="1" applyFont="1" applyFill="1" applyBorder="1" applyAlignment="1">
      <alignment horizontal="left" vertical="center" wrapText="1"/>
    </xf>
    <xf numFmtId="165" fontId="26" fillId="0" borderId="1" xfId="5" applyNumberFormat="1" applyFont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vertical="top" wrapText="1"/>
    </xf>
    <xf numFmtId="0" fontId="37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0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left" vertical="center" wrapText="1" inden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165" fontId="23" fillId="0" borderId="8" xfId="6" applyNumberFormat="1" applyFont="1" applyBorder="1" applyAlignment="1">
      <alignment horizontal="center" vertical="center"/>
    </xf>
    <xf numFmtId="165" fontId="23" fillId="0" borderId="9" xfId="6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top"/>
    </xf>
    <xf numFmtId="0" fontId="23" fillId="0" borderId="0" xfId="0" applyFont="1" applyAlignment="1">
      <alignment horizontal="center"/>
    </xf>
    <xf numFmtId="165" fontId="37" fillId="0" borderId="8" xfId="6" applyNumberFormat="1" applyFont="1" applyBorder="1" applyAlignment="1">
      <alignment horizontal="center" vertical="center"/>
    </xf>
    <xf numFmtId="165" fontId="37" fillId="0" borderId="9" xfId="6" applyNumberFormat="1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7" fillId="0" borderId="16" xfId="0" applyFont="1" applyBorder="1" applyAlignment="1">
      <alignment horizontal="center" vertical="center"/>
    </xf>
    <xf numFmtId="16" fontId="27" fillId="0" borderId="8" xfId="0" applyNumberFormat="1" applyFont="1" applyBorder="1" applyAlignment="1">
      <alignment wrapText="1"/>
    </xf>
    <xf numFmtId="0" fontId="27" fillId="0" borderId="14" xfId="0" applyFont="1" applyBorder="1" applyAlignment="1">
      <alignment wrapText="1"/>
    </xf>
    <xf numFmtId="0" fontId="27" fillId="0" borderId="9" xfId="0" applyFont="1" applyBorder="1" applyAlignment="1">
      <alignment wrapText="1"/>
    </xf>
    <xf numFmtId="0" fontId="27" fillId="0" borderId="8" xfId="0" applyFont="1" applyBorder="1" applyAlignment="1">
      <alignment wrapText="1"/>
    </xf>
    <xf numFmtId="0" fontId="24" fillId="0" borderId="8" xfId="0" applyFont="1" applyBorder="1" applyAlignment="1">
      <alignment wrapText="1"/>
    </xf>
    <xf numFmtId="0" fontId="24" fillId="0" borderId="14" xfId="0" applyFont="1" applyBorder="1" applyAlignment="1">
      <alignment wrapText="1"/>
    </xf>
    <xf numFmtId="0" fontId="24" fillId="0" borderId="9" xfId="0" applyFont="1" applyBorder="1" applyAlignment="1">
      <alignment wrapText="1"/>
    </xf>
    <xf numFmtId="0" fontId="24" fillId="0" borderId="0" xfId="0" applyFont="1" applyAlignment="1">
      <alignment horizontal="center" vertical="center"/>
    </xf>
    <xf numFmtId="49" fontId="24" fillId="0" borderId="17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8" xfId="0" applyFont="1" applyBorder="1" applyAlignment="1">
      <alignment horizontal="left" wrapText="1"/>
    </xf>
    <xf numFmtId="0" fontId="27" fillId="0" borderId="14" xfId="0" applyFont="1" applyBorder="1" applyAlignment="1">
      <alignment horizontal="left" wrapText="1"/>
    </xf>
    <xf numFmtId="0" fontId="27" fillId="0" borderId="9" xfId="0" applyFont="1" applyBorder="1" applyAlignment="1">
      <alignment horizontal="left" wrapText="1"/>
    </xf>
    <xf numFmtId="0" fontId="3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3" fillId="0" borderId="8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37" fillId="0" borderId="8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left" vertical="center" wrapText="1"/>
    </xf>
    <xf numFmtId="3" fontId="26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49" fontId="18" fillId="2" borderId="1" xfId="4" applyNumberFormat="1" applyFont="1" applyFill="1" applyBorder="1" applyAlignment="1">
      <alignment horizontal="center" vertical="center" wrapText="1"/>
    </xf>
    <xf numFmtId="49" fontId="29" fillId="2" borderId="1" xfId="7" applyNumberFormat="1" applyFont="1" applyFill="1" applyBorder="1" applyAlignment="1">
      <alignment horizontal="center" vertical="center"/>
    </xf>
    <xf numFmtId="0" fontId="30" fillId="2" borderId="1" xfId="4" applyFont="1" applyFill="1" applyBorder="1" applyAlignment="1">
      <alignment horizontal="justify" vertical="center" wrapText="1"/>
    </xf>
    <xf numFmtId="49" fontId="26" fillId="2" borderId="1" xfId="4" applyNumberFormat="1" applyFont="1" applyFill="1" applyBorder="1" applyAlignment="1">
      <alignment horizontal="center" vertical="center" wrapText="1"/>
    </xf>
    <xf numFmtId="49" fontId="31" fillId="2" borderId="1" xfId="7" applyNumberFormat="1" applyFont="1" applyFill="1" applyBorder="1" applyAlignment="1">
      <alignment horizontal="center" vertical="center"/>
    </xf>
  </cellXfs>
  <cellStyles count="8">
    <cellStyle name="Обычный" xfId="0" builtinId="0"/>
    <cellStyle name="Обычный 2" xfId="3" xr:uid="{00000000-0005-0000-0000-000001000000}"/>
    <cellStyle name="Обычный 4" xfId="1" xr:uid="{00000000-0005-0000-0000-000002000000}"/>
    <cellStyle name="Обычный 4 2" xfId="4" xr:uid="{00000000-0005-0000-0000-000003000000}"/>
    <cellStyle name="Финансовый 2" xfId="2" xr:uid="{00000000-0005-0000-0000-000004000000}"/>
    <cellStyle name="Финансовый 3" xfId="5" xr:uid="{00000000-0005-0000-0000-000005000000}"/>
    <cellStyle name="Финансовый 4" xfId="6" xr:uid="{00000000-0005-0000-0000-000006000000}"/>
    <cellStyle name="Финансовый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g"/><Relationship Id="rId2" Type="http://schemas.openxmlformats.org/officeDocument/2006/relationships/image" Target="../media/image8.jpg"/><Relationship Id="rId1" Type="http://schemas.openxmlformats.org/officeDocument/2006/relationships/image" Target="../media/image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952500" cy="952500"/>
    <xdr:pic>
      <xdr:nvPicPr>
        <xdr:cNvPr id="5" name="QR-Code">
          <a:extLst>
            <a:ext uri="{FF2B5EF4-FFF2-40B4-BE49-F238E27FC236}">
              <a16:creationId xmlns:a16="http://schemas.microsoft.com/office/drawing/2014/main" id="{1571F637-D208-430D-97AE-86D81753D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B947EACB-61F7-4382-90EF-2B3138872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5" name="QR-Code">
          <a:extLst>
            <a:ext uri="{FF2B5EF4-FFF2-40B4-BE49-F238E27FC236}">
              <a16:creationId xmlns:a16="http://schemas.microsoft.com/office/drawing/2014/main" id="{B37FDBF0-FA17-45D0-A9F8-13FE81A83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9BD5EEBE-29A8-45C3-9D77-0886E44E0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95E63B8D-5A3C-427B-A057-FB89F908D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2BF44863-2F1B-48CF-92D8-BF4506DAA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5" name="QR-Code">
          <a:extLst>
            <a:ext uri="{FF2B5EF4-FFF2-40B4-BE49-F238E27FC236}">
              <a16:creationId xmlns:a16="http://schemas.microsoft.com/office/drawing/2014/main" id="{0BE73867-3D8A-4697-B5E9-D120FDE0D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-%202022-04-27T110639.7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ок и поступления"/>
      <sheetName val="Кассовые расходы"/>
      <sheetName val="Фактические расходы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ОРСКАЯ"/>
      <sheetName val="КРЕДИТОРСКА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D15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B15" sqref="B15"/>
    </sheetView>
  </sheetViews>
  <sheetFormatPr defaultColWidth="9.140625" defaultRowHeight="18.75" x14ac:dyDescent="0.3"/>
  <cols>
    <col min="1" max="1" width="6.7109375" style="5" customWidth="1"/>
    <col min="2" max="2" width="53.140625" style="5" customWidth="1"/>
    <col min="3" max="3" width="20.7109375" style="5" customWidth="1"/>
    <col min="4" max="4" width="22.5703125" style="5" customWidth="1"/>
    <col min="5" max="6" width="20.7109375" style="5" customWidth="1"/>
    <col min="7" max="7" width="32.85546875" style="5" customWidth="1"/>
    <col min="8" max="18" width="15.7109375" style="5" customWidth="1"/>
    <col min="19" max="30" width="9.140625" style="5"/>
    <col min="31" max="16384" width="9.140625" style="7"/>
  </cols>
  <sheetData>
    <row r="1" spans="1:30" ht="75" customHeight="1" x14ac:dyDescent="0.3">
      <c r="F1" s="148" t="s">
        <v>74</v>
      </c>
      <c r="G1" s="149"/>
    </row>
    <row r="2" spans="1:30" x14ac:dyDescent="0.3">
      <c r="F2" s="150"/>
      <c r="G2" s="150"/>
    </row>
    <row r="3" spans="1:30" ht="4.5" customHeight="1" x14ac:dyDescent="0.3">
      <c r="F3" s="150"/>
      <c r="G3" s="150"/>
    </row>
    <row r="4" spans="1:30" x14ac:dyDescent="0.3">
      <c r="F4" s="150"/>
      <c r="G4" s="150"/>
    </row>
    <row r="5" spans="1:30" ht="3.75" customHeight="1" x14ac:dyDescent="0.3"/>
    <row r="6" spans="1:30" ht="57.6" customHeight="1" x14ac:dyDescent="0.3">
      <c r="A6" s="153" t="s">
        <v>491</v>
      </c>
      <c r="B6" s="153"/>
      <c r="C6" s="153"/>
      <c r="D6" s="153"/>
      <c r="E6" s="153"/>
      <c r="F6" s="153"/>
      <c r="G6" s="153"/>
    </row>
    <row r="7" spans="1:30" x14ac:dyDescent="0.3">
      <c r="A7" s="154" t="s">
        <v>81</v>
      </c>
      <c r="B7" s="154"/>
      <c r="C7" s="154"/>
      <c r="D7" s="154"/>
      <c r="E7" s="154"/>
      <c r="F7" s="154"/>
      <c r="G7" s="154"/>
    </row>
    <row r="8" spans="1:30" x14ac:dyDescent="0.3">
      <c r="G8" s="8"/>
    </row>
    <row r="9" spans="1:30" ht="32.450000000000003" customHeight="1" x14ac:dyDescent="0.3">
      <c r="A9" s="155" t="s">
        <v>13</v>
      </c>
      <c r="B9" s="155" t="s">
        <v>6</v>
      </c>
      <c r="C9" s="155" t="s">
        <v>0</v>
      </c>
      <c r="D9" s="155"/>
      <c r="E9" s="155"/>
      <c r="F9" s="155"/>
      <c r="G9" s="155"/>
      <c r="H9" s="9"/>
      <c r="I9" s="9"/>
      <c r="J9" s="9"/>
      <c r="K9" s="9"/>
    </row>
    <row r="10" spans="1:30" x14ac:dyDescent="0.3">
      <c r="A10" s="155"/>
      <c r="B10" s="155"/>
      <c r="C10" s="155" t="s">
        <v>5</v>
      </c>
      <c r="D10" s="155" t="s">
        <v>1</v>
      </c>
      <c r="E10" s="155"/>
      <c r="F10" s="155"/>
      <c r="G10" s="155"/>
    </row>
    <row r="11" spans="1:30" ht="112.5" x14ac:dyDescent="0.3">
      <c r="A11" s="155"/>
      <c r="B11" s="155"/>
      <c r="C11" s="155"/>
      <c r="D11" s="6" t="s">
        <v>2</v>
      </c>
      <c r="E11" s="57" t="s">
        <v>79</v>
      </c>
      <c r="F11" s="6" t="s">
        <v>3</v>
      </c>
      <c r="G11" s="6" t="s">
        <v>4</v>
      </c>
    </row>
    <row r="12" spans="1:30" ht="37.5" x14ac:dyDescent="0.3">
      <c r="A12" s="15">
        <v>1</v>
      </c>
      <c r="B12" s="78" t="s">
        <v>489</v>
      </c>
      <c r="C12" s="20">
        <f>SUM(D12:G12)</f>
        <v>16916744600</v>
      </c>
      <c r="D12" s="15">
        <f>11455481000</f>
        <v>11455481000</v>
      </c>
      <c r="E12" s="15">
        <f>2828403000+3000000</f>
        <v>2831403000</v>
      </c>
      <c r="F12" s="15">
        <f>2629860600</f>
        <v>2629860600</v>
      </c>
      <c r="G12" s="15">
        <v>0</v>
      </c>
    </row>
    <row r="13" spans="1:30" ht="37.5" x14ac:dyDescent="0.3">
      <c r="A13" s="15">
        <v>2</v>
      </c>
      <c r="B13" s="78" t="s">
        <v>490</v>
      </c>
      <c r="C13" s="20">
        <f>SUM(D13:G13)</f>
        <v>441226189</v>
      </c>
      <c r="D13" s="15"/>
      <c r="E13" s="15"/>
      <c r="F13" s="15">
        <v>441226189</v>
      </c>
      <c r="G13" s="15">
        <v>0</v>
      </c>
    </row>
    <row r="14" spans="1:30" s="14" customFormat="1" ht="28.5" customHeight="1" x14ac:dyDescent="0.3">
      <c r="A14" s="151" t="s">
        <v>21</v>
      </c>
      <c r="B14" s="152"/>
      <c r="C14" s="12">
        <f t="shared" ref="C14:G14" si="0">SUM(C12:C13)</f>
        <v>17357970789</v>
      </c>
      <c r="D14" s="12">
        <f>SUM(D12:D13)</f>
        <v>11455481000</v>
      </c>
      <c r="E14" s="57">
        <f>SUM(E12:E13)</f>
        <v>2831403000</v>
      </c>
      <c r="F14" s="12">
        <f t="shared" si="0"/>
        <v>3071086789</v>
      </c>
      <c r="G14" s="44">
        <f t="shared" si="0"/>
        <v>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x14ac:dyDescent="0.3">
      <c r="B15" s="65" t="s">
        <v>80</v>
      </c>
    </row>
  </sheetData>
  <mergeCells count="12">
    <mergeCell ref="F1:G1"/>
    <mergeCell ref="F2:G2"/>
    <mergeCell ref="F3:G3"/>
    <mergeCell ref="F4:G4"/>
    <mergeCell ref="A14:B14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9"/>
  <sheetViews>
    <sheetView workbookViewId="0">
      <selection activeCell="A7" sqref="A7"/>
    </sheetView>
  </sheetViews>
  <sheetFormatPr defaultRowHeight="31.5" customHeight="1" x14ac:dyDescent="0.25"/>
  <cols>
    <col min="1" max="1" width="63" style="67" customWidth="1"/>
    <col min="2" max="2" width="11.7109375" style="67" customWidth="1"/>
    <col min="3" max="3" width="8" style="67" customWidth="1"/>
    <col min="4" max="4" width="14.5703125" style="67" customWidth="1"/>
    <col min="5" max="5" width="14.7109375" style="67" customWidth="1"/>
    <col min="6" max="6" width="18.140625" style="67" customWidth="1"/>
    <col min="7" max="7" width="15.42578125" style="67" customWidth="1"/>
    <col min="8" max="8" width="9.140625" style="67" customWidth="1"/>
    <col min="9" max="16384" width="9.140625" style="67"/>
  </cols>
  <sheetData>
    <row r="1" spans="1:7" ht="31.5" customHeight="1" x14ac:dyDescent="0.25">
      <c r="A1" s="253" t="s">
        <v>725</v>
      </c>
      <c r="B1" s="253"/>
      <c r="C1" s="253"/>
      <c r="D1" s="253"/>
      <c r="E1" s="253"/>
      <c r="F1" s="253"/>
      <c r="G1" s="253"/>
    </row>
    <row r="2" spans="1:7" ht="31.5" customHeight="1" x14ac:dyDescent="0.25">
      <c r="A2" s="191" t="s">
        <v>726</v>
      </c>
      <c r="B2" s="191"/>
      <c r="C2" s="191"/>
      <c r="D2" s="191"/>
      <c r="E2" s="191"/>
      <c r="F2" s="191"/>
      <c r="G2" s="191"/>
    </row>
    <row r="3" spans="1:7" ht="31.5" customHeight="1" x14ac:dyDescent="0.25">
      <c r="A3" s="143"/>
      <c r="B3" s="143"/>
      <c r="C3" s="143"/>
      <c r="D3" s="143"/>
      <c r="E3" s="143"/>
      <c r="F3" s="143"/>
      <c r="G3" s="143"/>
    </row>
    <row r="4" spans="1:7" ht="31.5" customHeight="1" x14ac:dyDescent="0.25">
      <c r="A4" s="211" t="s">
        <v>746</v>
      </c>
      <c r="B4" s="211"/>
    </row>
    <row r="6" spans="1:7" ht="31.5" customHeight="1" x14ac:dyDescent="0.25">
      <c r="A6" s="104" t="s">
        <v>85</v>
      </c>
      <c r="B6" s="104" t="s">
        <v>728</v>
      </c>
      <c r="C6" s="104" t="s">
        <v>86</v>
      </c>
      <c r="D6" s="104" t="s">
        <v>729</v>
      </c>
      <c r="E6" s="104" t="s">
        <v>730</v>
      </c>
      <c r="F6" s="104" t="s">
        <v>731</v>
      </c>
      <c r="G6" s="104" t="s">
        <v>732</v>
      </c>
    </row>
    <row r="7" spans="1:7" ht="31.5" customHeight="1" x14ac:dyDescent="0.25">
      <c r="A7" s="105" t="s">
        <v>115</v>
      </c>
      <c r="B7" s="254" t="s">
        <v>402</v>
      </c>
      <c r="C7" s="255" t="s">
        <v>90</v>
      </c>
      <c r="D7" s="122">
        <v>195229737</v>
      </c>
      <c r="E7" s="122">
        <v>185580795</v>
      </c>
      <c r="F7" s="122">
        <v>185580795</v>
      </c>
      <c r="G7" s="122">
        <v>9648942</v>
      </c>
    </row>
    <row r="8" spans="1:7" ht="26.25" customHeight="1" x14ac:dyDescent="0.25">
      <c r="A8" s="105" t="s">
        <v>116</v>
      </c>
      <c r="B8" s="254" t="s">
        <v>403</v>
      </c>
      <c r="C8" s="255" t="s">
        <v>93</v>
      </c>
      <c r="D8" s="122">
        <v>195229737</v>
      </c>
      <c r="E8" s="122">
        <v>185580795</v>
      </c>
      <c r="F8" s="122">
        <v>185580795</v>
      </c>
      <c r="G8" s="122">
        <v>9648942</v>
      </c>
    </row>
    <row r="9" spans="1:7" ht="24" customHeight="1" x14ac:dyDescent="0.25">
      <c r="A9" s="256" t="s">
        <v>194</v>
      </c>
      <c r="B9" s="257" t="s">
        <v>747</v>
      </c>
      <c r="C9" s="258" t="s">
        <v>96</v>
      </c>
      <c r="D9" s="123">
        <v>195229737</v>
      </c>
      <c r="E9" s="123">
        <v>185580795</v>
      </c>
      <c r="F9" s="123">
        <v>185580795</v>
      </c>
      <c r="G9" s="123">
        <v>9648942</v>
      </c>
    </row>
    <row r="10" spans="1:7" ht="22.5" customHeight="1" x14ac:dyDescent="0.25">
      <c r="A10" s="105" t="s">
        <v>145</v>
      </c>
      <c r="B10" s="254" t="s">
        <v>408</v>
      </c>
      <c r="C10" s="255" t="s">
        <v>99</v>
      </c>
      <c r="D10" s="122">
        <v>0</v>
      </c>
      <c r="E10" s="122">
        <v>0</v>
      </c>
      <c r="F10" s="122">
        <v>0</v>
      </c>
      <c r="G10" s="122">
        <v>0</v>
      </c>
    </row>
    <row r="11" spans="1:7" ht="31.5" customHeight="1" x14ac:dyDescent="0.25">
      <c r="A11" s="105" t="s">
        <v>137</v>
      </c>
      <c r="B11" s="254" t="s">
        <v>409</v>
      </c>
      <c r="C11" s="255" t="s">
        <v>101</v>
      </c>
      <c r="D11" s="122">
        <v>0</v>
      </c>
      <c r="E11" s="122">
        <v>0</v>
      </c>
      <c r="F11" s="122">
        <v>0</v>
      </c>
      <c r="G11" s="122">
        <v>0</v>
      </c>
    </row>
    <row r="12" spans="1:7" ht="31.5" customHeight="1" x14ac:dyDescent="0.25">
      <c r="A12" s="256" t="s">
        <v>138</v>
      </c>
      <c r="B12" s="257" t="s">
        <v>410</v>
      </c>
      <c r="C12" s="258" t="s">
        <v>104</v>
      </c>
      <c r="D12" s="123">
        <v>0</v>
      </c>
      <c r="E12" s="123">
        <v>0</v>
      </c>
      <c r="F12" s="123">
        <v>0</v>
      </c>
      <c r="G12" s="123">
        <v>0</v>
      </c>
    </row>
    <row r="13" spans="1:7" ht="31.5" customHeight="1" x14ac:dyDescent="0.25">
      <c r="A13" s="105" t="s">
        <v>186</v>
      </c>
      <c r="B13" s="254" t="s">
        <v>422</v>
      </c>
      <c r="C13" s="255" t="s">
        <v>107</v>
      </c>
      <c r="D13" s="122">
        <v>146862360</v>
      </c>
      <c r="E13" s="122">
        <v>145862360</v>
      </c>
      <c r="F13" s="122">
        <v>145862360</v>
      </c>
      <c r="G13" s="122">
        <v>1000000</v>
      </c>
    </row>
    <row r="14" spans="1:7" ht="31.5" customHeight="1" x14ac:dyDescent="0.25">
      <c r="A14" s="105" t="s">
        <v>187</v>
      </c>
      <c r="B14" s="254" t="s">
        <v>423</v>
      </c>
      <c r="C14" s="255" t="s">
        <v>110</v>
      </c>
      <c r="D14" s="122">
        <v>146862360</v>
      </c>
      <c r="E14" s="122">
        <v>145862360</v>
      </c>
      <c r="F14" s="122">
        <v>145862360</v>
      </c>
      <c r="G14" s="122">
        <v>1000000</v>
      </c>
    </row>
    <row r="15" spans="1:7" ht="31.5" customHeight="1" x14ac:dyDescent="0.25">
      <c r="A15" s="105" t="s">
        <v>188</v>
      </c>
      <c r="B15" s="254" t="s">
        <v>424</v>
      </c>
      <c r="C15" s="255" t="s">
        <v>112</v>
      </c>
      <c r="D15" s="122">
        <v>146862360</v>
      </c>
      <c r="E15" s="122">
        <v>145862360</v>
      </c>
      <c r="F15" s="122">
        <v>145862360</v>
      </c>
      <c r="G15" s="122">
        <v>1000000</v>
      </c>
    </row>
    <row r="16" spans="1:7" ht="31.5" customHeight="1" x14ac:dyDescent="0.25">
      <c r="A16" s="105" t="s">
        <v>187</v>
      </c>
      <c r="B16" s="254" t="s">
        <v>425</v>
      </c>
      <c r="C16" s="255" t="s">
        <v>88</v>
      </c>
      <c r="D16" s="122">
        <v>146862360</v>
      </c>
      <c r="E16" s="122">
        <v>145862360</v>
      </c>
      <c r="F16" s="122">
        <v>145862360</v>
      </c>
      <c r="G16" s="122">
        <v>1000000</v>
      </c>
    </row>
    <row r="17" spans="1:7" ht="31.5" customHeight="1" x14ac:dyDescent="0.25">
      <c r="A17" s="256" t="s">
        <v>191</v>
      </c>
      <c r="B17" s="257" t="s">
        <v>427</v>
      </c>
      <c r="C17" s="258" t="s">
        <v>91</v>
      </c>
      <c r="D17" s="123">
        <v>146862360</v>
      </c>
      <c r="E17" s="123">
        <v>145862360</v>
      </c>
      <c r="F17" s="123">
        <v>145862360</v>
      </c>
      <c r="G17" s="123">
        <v>1000000</v>
      </c>
    </row>
    <row r="18" spans="1:7" ht="31.5" customHeight="1" x14ac:dyDescent="0.25">
      <c r="A18" s="105" t="s">
        <v>192</v>
      </c>
      <c r="B18" s="254" t="s">
        <v>102</v>
      </c>
      <c r="C18" s="255" t="s">
        <v>117</v>
      </c>
      <c r="D18" s="122">
        <v>342092097</v>
      </c>
      <c r="E18" s="122">
        <v>331443155</v>
      </c>
      <c r="F18" s="122">
        <v>331443155</v>
      </c>
      <c r="G18" s="122">
        <v>10648942</v>
      </c>
    </row>
    <row r="19" spans="1:7" ht="31.5" customHeight="1" x14ac:dyDescent="0.25">
      <c r="A19" s="105" t="s">
        <v>745</v>
      </c>
      <c r="B19" s="254" t="s">
        <v>102</v>
      </c>
      <c r="C19" s="255" t="s">
        <v>119</v>
      </c>
      <c r="D19" s="122">
        <v>342092097</v>
      </c>
      <c r="E19" s="122">
        <v>331443155</v>
      </c>
      <c r="F19" s="122">
        <v>331443155</v>
      </c>
      <c r="G19" s="122">
        <v>10648942</v>
      </c>
    </row>
  </sheetData>
  <mergeCells count="3">
    <mergeCell ref="A1:G1"/>
    <mergeCell ref="A2:G2"/>
    <mergeCell ref="A4:B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0"/>
  <sheetViews>
    <sheetView view="pageBreakPreview" zoomScaleNormal="100" zoomScaleSheetLayoutView="100" workbookViewId="0">
      <selection activeCell="A13" sqref="A13:E13"/>
    </sheetView>
  </sheetViews>
  <sheetFormatPr defaultColWidth="9.140625" defaultRowHeight="15" x14ac:dyDescent="0.25"/>
  <cols>
    <col min="1" max="1" width="42.42578125" style="67" customWidth="1"/>
    <col min="2" max="2" width="4.7109375" style="67" customWidth="1"/>
    <col min="3" max="3" width="5.7109375" style="67" customWidth="1"/>
    <col min="4" max="4" width="6.140625" style="67" customWidth="1"/>
    <col min="5" max="6" width="21.28515625" style="67" customWidth="1"/>
    <col min="7" max="16384" width="9.140625" style="67"/>
  </cols>
  <sheetData>
    <row r="1" spans="1:6" ht="54.75" customHeight="1" x14ac:dyDescent="0.25">
      <c r="C1" s="230" t="s">
        <v>195</v>
      </c>
      <c r="D1" s="230"/>
      <c r="E1" s="230"/>
      <c r="F1" s="230"/>
    </row>
    <row r="2" spans="1:6" ht="36.75" customHeight="1" x14ac:dyDescent="0.25">
      <c r="A2" s="231" t="s">
        <v>196</v>
      </c>
      <c r="B2" s="231"/>
      <c r="C2" s="231"/>
      <c r="D2" s="231"/>
      <c r="E2" s="231"/>
      <c r="F2" s="231"/>
    </row>
    <row r="3" spans="1:6" x14ac:dyDescent="0.25">
      <c r="A3" s="232" t="s">
        <v>748</v>
      </c>
      <c r="B3" s="232"/>
      <c r="C3" s="232"/>
      <c r="D3" s="232"/>
      <c r="E3" s="232"/>
      <c r="F3" s="232"/>
    </row>
    <row r="5" spans="1:6" x14ac:dyDescent="0.25">
      <c r="A5" s="144" t="s">
        <v>197</v>
      </c>
      <c r="B5" s="233" t="s">
        <v>83</v>
      </c>
      <c r="C5" s="233"/>
      <c r="D5" s="233"/>
      <c r="E5" s="233"/>
      <c r="F5" s="233"/>
    </row>
    <row r="6" spans="1:6" x14ac:dyDescent="0.25">
      <c r="A6" s="144" t="s">
        <v>198</v>
      </c>
      <c r="B6" s="222" t="s">
        <v>666</v>
      </c>
      <c r="C6" s="222"/>
      <c r="D6" s="222"/>
      <c r="E6" s="222"/>
      <c r="F6" s="222"/>
    </row>
    <row r="7" spans="1:6" x14ac:dyDescent="0.25">
      <c r="A7" s="144" t="s">
        <v>84</v>
      </c>
      <c r="B7" s="222" t="s">
        <v>199</v>
      </c>
      <c r="C7" s="222"/>
      <c r="D7" s="222"/>
      <c r="E7" s="222"/>
      <c r="F7" s="222"/>
    </row>
    <row r="8" spans="1:6" x14ac:dyDescent="0.25">
      <c r="A8" s="144" t="s">
        <v>200</v>
      </c>
      <c r="B8" s="222" t="s">
        <v>201</v>
      </c>
      <c r="C8" s="222"/>
      <c r="D8" s="222"/>
      <c r="E8" s="222"/>
      <c r="F8" s="222"/>
    </row>
    <row r="9" spans="1:6" x14ac:dyDescent="0.25">
      <c r="A9" s="106" t="s">
        <v>202</v>
      </c>
      <c r="B9" s="223" t="s">
        <v>203</v>
      </c>
      <c r="C9" s="223"/>
      <c r="D9" s="223"/>
      <c r="E9" s="223"/>
      <c r="F9" s="223"/>
    </row>
    <row r="10" spans="1:6" ht="15.75" customHeight="1" x14ac:dyDescent="0.25">
      <c r="A10" s="224" t="s">
        <v>204</v>
      </c>
      <c r="B10" s="225"/>
      <c r="C10" s="225"/>
      <c r="D10" s="225"/>
      <c r="E10" s="226"/>
      <c r="F10" s="107" t="s">
        <v>205</v>
      </c>
    </row>
    <row r="11" spans="1:6" ht="15.75" customHeight="1" x14ac:dyDescent="0.25">
      <c r="A11" s="227" t="s">
        <v>206</v>
      </c>
      <c r="B11" s="228"/>
      <c r="C11" s="228"/>
      <c r="D11" s="228"/>
      <c r="E11" s="229"/>
      <c r="F11" s="108">
        <v>44459.3</v>
      </c>
    </row>
    <row r="12" spans="1:6" ht="15.75" customHeight="1" x14ac:dyDescent="0.25">
      <c r="A12" s="218" t="s">
        <v>207</v>
      </c>
      <c r="B12" s="216"/>
      <c r="C12" s="216"/>
      <c r="D12" s="216"/>
      <c r="E12" s="217"/>
      <c r="F12" s="108">
        <f>F13+F20</f>
        <v>6014.9</v>
      </c>
    </row>
    <row r="13" spans="1:6" ht="15.75" customHeight="1" x14ac:dyDescent="0.25">
      <c r="A13" s="215" t="s">
        <v>208</v>
      </c>
      <c r="B13" s="216"/>
      <c r="C13" s="216"/>
      <c r="D13" s="216"/>
      <c r="E13" s="217"/>
      <c r="F13" s="108">
        <f>SUM(F15:F19)</f>
        <v>6014.9</v>
      </c>
    </row>
    <row r="14" spans="1:6" ht="15.75" customHeight="1" x14ac:dyDescent="0.25">
      <c r="A14" s="219" t="s">
        <v>209</v>
      </c>
      <c r="B14" s="220"/>
      <c r="C14" s="220"/>
      <c r="D14" s="220"/>
      <c r="E14" s="221"/>
      <c r="F14" s="108"/>
    </row>
    <row r="15" spans="1:6" ht="15.75" customHeight="1" x14ac:dyDescent="0.25">
      <c r="A15" s="219" t="s">
        <v>210</v>
      </c>
      <c r="B15" s="220"/>
      <c r="C15" s="220"/>
      <c r="D15" s="220"/>
      <c r="E15" s="221"/>
      <c r="F15" s="109">
        <v>0</v>
      </c>
    </row>
    <row r="16" spans="1:6" ht="33.75" customHeight="1" x14ac:dyDescent="0.25">
      <c r="A16" s="219" t="s">
        <v>211</v>
      </c>
      <c r="B16" s="220"/>
      <c r="C16" s="220"/>
      <c r="D16" s="220"/>
      <c r="E16" s="221"/>
      <c r="F16" s="109">
        <v>0</v>
      </c>
    </row>
    <row r="17" spans="1:6" ht="33" customHeight="1" x14ac:dyDescent="0.25">
      <c r="A17" s="219" t="s">
        <v>212</v>
      </c>
      <c r="B17" s="220"/>
      <c r="C17" s="220"/>
      <c r="D17" s="220"/>
      <c r="E17" s="221"/>
      <c r="F17" s="109">
        <v>0</v>
      </c>
    </row>
    <row r="18" spans="1:6" x14ac:dyDescent="0.25">
      <c r="A18" s="219" t="s">
        <v>213</v>
      </c>
      <c r="B18" s="220"/>
      <c r="C18" s="220"/>
      <c r="D18" s="220"/>
      <c r="E18" s="221"/>
      <c r="F18" s="109">
        <v>6014.9</v>
      </c>
    </row>
    <row r="19" spans="1:6" ht="31.5" customHeight="1" x14ac:dyDescent="0.25">
      <c r="A19" s="219" t="s">
        <v>214</v>
      </c>
      <c r="B19" s="220"/>
      <c r="C19" s="220"/>
      <c r="D19" s="220"/>
      <c r="E19" s="221"/>
      <c r="F19" s="109">
        <v>0</v>
      </c>
    </row>
    <row r="20" spans="1:6" x14ac:dyDescent="0.25">
      <c r="A20" s="215" t="s">
        <v>215</v>
      </c>
      <c r="B20" s="216"/>
      <c r="C20" s="216"/>
      <c r="D20" s="216"/>
      <c r="E20" s="217"/>
      <c r="F20" s="108">
        <v>0</v>
      </c>
    </row>
    <row r="21" spans="1:6" ht="15.75" customHeight="1" x14ac:dyDescent="0.25">
      <c r="A21" s="218" t="s">
        <v>216</v>
      </c>
      <c r="B21" s="216"/>
      <c r="C21" s="216"/>
      <c r="D21" s="216"/>
      <c r="E21" s="217"/>
      <c r="F21" s="108">
        <f>F22+F23</f>
        <v>11508.9</v>
      </c>
    </row>
    <row r="22" spans="1:6" ht="15.75" customHeight="1" x14ac:dyDescent="0.25">
      <c r="A22" s="218" t="s">
        <v>217</v>
      </c>
      <c r="B22" s="216"/>
      <c r="C22" s="216"/>
      <c r="D22" s="216"/>
      <c r="E22" s="217"/>
      <c r="F22" s="108">
        <v>11508.9</v>
      </c>
    </row>
    <row r="23" spans="1:6" ht="15.75" customHeight="1" x14ac:dyDescent="0.25">
      <c r="A23" s="218" t="s">
        <v>218</v>
      </c>
      <c r="B23" s="216"/>
      <c r="C23" s="216"/>
      <c r="D23" s="216"/>
      <c r="E23" s="217"/>
      <c r="F23" s="108">
        <v>0</v>
      </c>
    </row>
    <row r="24" spans="1:6" ht="15.75" customHeight="1" x14ac:dyDescent="0.25">
      <c r="A24" s="218" t="s">
        <v>219</v>
      </c>
      <c r="B24" s="216"/>
      <c r="C24" s="216"/>
      <c r="D24" s="216"/>
      <c r="E24" s="217"/>
      <c r="F24" s="108">
        <f>F11+F12-F21</f>
        <v>38965.300000000003</v>
      </c>
    </row>
    <row r="25" spans="1:6" ht="15.75" customHeight="1" x14ac:dyDescent="0.25">
      <c r="A25" s="218" t="s">
        <v>220</v>
      </c>
      <c r="B25" s="216"/>
      <c r="C25" s="216"/>
      <c r="D25" s="216"/>
      <c r="E25" s="217"/>
      <c r="F25" s="108">
        <v>0</v>
      </c>
    </row>
    <row r="26" spans="1:6" x14ac:dyDescent="0.25">
      <c r="A26" s="214" t="s">
        <v>221</v>
      </c>
      <c r="B26" s="214"/>
      <c r="C26" s="214"/>
      <c r="D26" s="214"/>
      <c r="E26" s="214"/>
      <c r="F26" s="214"/>
    </row>
    <row r="27" spans="1:6" ht="63" customHeight="1" x14ac:dyDescent="0.25">
      <c r="A27" s="110" t="s">
        <v>85</v>
      </c>
      <c r="B27" s="111" t="s">
        <v>222</v>
      </c>
      <c r="C27" s="111" t="s">
        <v>223</v>
      </c>
      <c r="D27" s="111" t="s">
        <v>224</v>
      </c>
      <c r="E27" s="112" t="s">
        <v>225</v>
      </c>
      <c r="F27" s="112" t="s">
        <v>226</v>
      </c>
    </row>
    <row r="28" spans="1:6" s="68" customFormat="1" ht="14.25" x14ac:dyDescent="0.2">
      <c r="A28" s="113" t="s">
        <v>193</v>
      </c>
      <c r="B28" s="114" t="s">
        <v>102</v>
      </c>
      <c r="C28" s="114" t="s">
        <v>102</v>
      </c>
      <c r="D28" s="114" t="s">
        <v>102</v>
      </c>
      <c r="E28" s="108">
        <v>11508.9</v>
      </c>
      <c r="F28" s="108">
        <v>45031</v>
      </c>
    </row>
    <row r="29" spans="1:6" s="68" customFormat="1" ht="14.25" x14ac:dyDescent="0.2">
      <c r="A29" s="113" t="s">
        <v>192</v>
      </c>
      <c r="B29" s="114" t="s">
        <v>102</v>
      </c>
      <c r="C29" s="114" t="s">
        <v>102</v>
      </c>
      <c r="D29" s="114" t="s">
        <v>102</v>
      </c>
      <c r="E29" s="108">
        <v>11508.9</v>
      </c>
      <c r="F29" s="108">
        <v>45031</v>
      </c>
    </row>
    <row r="30" spans="1:6" s="68" customFormat="1" ht="14.25" x14ac:dyDescent="0.2">
      <c r="A30" s="113" t="s">
        <v>115</v>
      </c>
      <c r="B30" s="114" t="s">
        <v>114</v>
      </c>
      <c r="C30" s="114" t="s">
        <v>102</v>
      </c>
      <c r="D30" s="114" t="s">
        <v>102</v>
      </c>
      <c r="E30" s="108">
        <v>0</v>
      </c>
      <c r="F30" s="108">
        <v>246.5</v>
      </c>
    </row>
    <row r="31" spans="1:6" s="68" customFormat="1" ht="25.5" x14ac:dyDescent="0.2">
      <c r="A31" s="113" t="s">
        <v>149</v>
      </c>
      <c r="B31" s="114" t="s">
        <v>114</v>
      </c>
      <c r="C31" s="114" t="s">
        <v>148</v>
      </c>
      <c r="D31" s="114" t="s">
        <v>102</v>
      </c>
      <c r="E31" s="108">
        <v>0</v>
      </c>
      <c r="F31" s="108">
        <v>246.5</v>
      </c>
    </row>
    <row r="32" spans="1:6" s="68" customFormat="1" ht="14.25" x14ac:dyDescent="0.2">
      <c r="A32" s="113" t="s">
        <v>152</v>
      </c>
      <c r="B32" s="114" t="s">
        <v>114</v>
      </c>
      <c r="C32" s="114" t="s">
        <v>151</v>
      </c>
      <c r="D32" s="114" t="s">
        <v>102</v>
      </c>
      <c r="E32" s="108">
        <v>0</v>
      </c>
      <c r="F32" s="108">
        <v>246.5</v>
      </c>
    </row>
    <row r="33" spans="1:6" s="68" customFormat="1" ht="14.25" x14ac:dyDescent="0.2">
      <c r="A33" s="113" t="s">
        <v>154</v>
      </c>
      <c r="B33" s="114" t="s">
        <v>114</v>
      </c>
      <c r="C33" s="114" t="s">
        <v>151</v>
      </c>
      <c r="D33" s="114" t="s">
        <v>94</v>
      </c>
      <c r="E33" s="108">
        <v>0</v>
      </c>
      <c r="F33" s="108">
        <v>246.5</v>
      </c>
    </row>
    <row r="34" spans="1:6" x14ac:dyDescent="0.25">
      <c r="A34" s="115" t="s">
        <v>157</v>
      </c>
      <c r="B34" s="116" t="s">
        <v>114</v>
      </c>
      <c r="C34" s="116" t="s">
        <v>151</v>
      </c>
      <c r="D34" s="116" t="s">
        <v>156</v>
      </c>
      <c r="E34" s="109">
        <v>0</v>
      </c>
      <c r="F34" s="109">
        <v>246.5</v>
      </c>
    </row>
    <row r="35" spans="1:6" s="68" customFormat="1" ht="14.25" x14ac:dyDescent="0.2">
      <c r="A35" s="113" t="s">
        <v>176</v>
      </c>
      <c r="B35" s="114" t="s">
        <v>175</v>
      </c>
      <c r="C35" s="114" t="s">
        <v>102</v>
      </c>
      <c r="D35" s="114" t="s">
        <v>102</v>
      </c>
      <c r="E35" s="108">
        <v>11508.9</v>
      </c>
      <c r="F35" s="108">
        <v>38800</v>
      </c>
    </row>
    <row r="36" spans="1:6" s="68" customFormat="1" ht="14.25" x14ac:dyDescent="0.2">
      <c r="A36" s="113" t="s">
        <v>177</v>
      </c>
      <c r="B36" s="114" t="s">
        <v>175</v>
      </c>
      <c r="C36" s="114" t="s">
        <v>148</v>
      </c>
      <c r="D36" s="114" t="s">
        <v>102</v>
      </c>
      <c r="E36" s="108">
        <v>11508.9</v>
      </c>
      <c r="F36" s="108">
        <v>38800</v>
      </c>
    </row>
    <row r="37" spans="1:6" s="68" customFormat="1" ht="14.25" x14ac:dyDescent="0.2">
      <c r="A37" s="113" t="s">
        <v>137</v>
      </c>
      <c r="B37" s="114" t="s">
        <v>175</v>
      </c>
      <c r="C37" s="114" t="s">
        <v>178</v>
      </c>
      <c r="D37" s="114" t="s">
        <v>102</v>
      </c>
      <c r="E37" s="108">
        <v>11508.9</v>
      </c>
      <c r="F37" s="108">
        <v>38800</v>
      </c>
    </row>
    <row r="38" spans="1:6" s="68" customFormat="1" ht="14.25" x14ac:dyDescent="0.2">
      <c r="A38" s="113" t="s">
        <v>181</v>
      </c>
      <c r="B38" s="114" t="s">
        <v>175</v>
      </c>
      <c r="C38" s="114" t="s">
        <v>178</v>
      </c>
      <c r="D38" s="114" t="s">
        <v>139</v>
      </c>
      <c r="E38" s="108">
        <v>11508.9</v>
      </c>
      <c r="F38" s="108">
        <v>38800</v>
      </c>
    </row>
    <row r="39" spans="1:6" ht="38.25" x14ac:dyDescent="0.25">
      <c r="A39" s="115" t="s">
        <v>183</v>
      </c>
      <c r="B39" s="116" t="s">
        <v>175</v>
      </c>
      <c r="C39" s="116" t="s">
        <v>178</v>
      </c>
      <c r="D39" s="116" t="s">
        <v>142</v>
      </c>
      <c r="E39" s="109">
        <v>0</v>
      </c>
      <c r="F39" s="109">
        <v>38234.800000000003</v>
      </c>
    </row>
    <row r="40" spans="1:6" x14ac:dyDescent="0.25">
      <c r="A40" s="115" t="s">
        <v>185</v>
      </c>
      <c r="B40" s="116" t="s">
        <v>175</v>
      </c>
      <c r="C40" s="116" t="s">
        <v>178</v>
      </c>
      <c r="D40" s="116" t="s">
        <v>173</v>
      </c>
      <c r="E40" s="109">
        <v>11508.9</v>
      </c>
      <c r="F40" s="109">
        <v>565.20000000000005</v>
      </c>
    </row>
    <row r="41" spans="1:6" s="68" customFormat="1" ht="14.25" x14ac:dyDescent="0.2">
      <c r="A41" s="113" t="s">
        <v>186</v>
      </c>
      <c r="B41" s="114" t="s">
        <v>182</v>
      </c>
      <c r="C41" s="114" t="s">
        <v>102</v>
      </c>
      <c r="D41" s="114" t="s">
        <v>102</v>
      </c>
      <c r="E41" s="108">
        <v>0</v>
      </c>
      <c r="F41" s="108">
        <v>5984.5</v>
      </c>
    </row>
    <row r="42" spans="1:6" s="68" customFormat="1" ht="14.25" x14ac:dyDescent="0.2">
      <c r="A42" s="113" t="s">
        <v>187</v>
      </c>
      <c r="B42" s="114" t="s">
        <v>182</v>
      </c>
      <c r="C42" s="114" t="s">
        <v>105</v>
      </c>
      <c r="D42" s="114" t="s">
        <v>102</v>
      </c>
      <c r="E42" s="108">
        <v>0</v>
      </c>
      <c r="F42" s="108">
        <v>5984.5</v>
      </c>
    </row>
    <row r="43" spans="1:6" s="68" customFormat="1" ht="14.25" x14ac:dyDescent="0.2">
      <c r="A43" s="113" t="s">
        <v>188</v>
      </c>
      <c r="B43" s="114" t="s">
        <v>182</v>
      </c>
      <c r="C43" s="114" t="s">
        <v>108</v>
      </c>
      <c r="D43" s="114" t="s">
        <v>102</v>
      </c>
      <c r="E43" s="108">
        <v>0</v>
      </c>
      <c r="F43" s="108">
        <v>5984.5</v>
      </c>
    </row>
    <row r="44" spans="1:6" s="68" customFormat="1" ht="14.25" x14ac:dyDescent="0.2">
      <c r="A44" s="113" t="s">
        <v>187</v>
      </c>
      <c r="B44" s="114" t="s">
        <v>182</v>
      </c>
      <c r="C44" s="114" t="s">
        <v>108</v>
      </c>
      <c r="D44" s="114" t="s">
        <v>94</v>
      </c>
      <c r="E44" s="108">
        <v>0</v>
      </c>
      <c r="F44" s="108">
        <v>5984.5</v>
      </c>
    </row>
    <row r="45" spans="1:6" x14ac:dyDescent="0.25">
      <c r="A45" s="115" t="s">
        <v>191</v>
      </c>
      <c r="B45" s="116" t="s">
        <v>182</v>
      </c>
      <c r="C45" s="116" t="s">
        <v>108</v>
      </c>
      <c r="D45" s="116" t="s">
        <v>190</v>
      </c>
      <c r="E45" s="109">
        <v>0</v>
      </c>
      <c r="F45" s="109">
        <v>5984.5</v>
      </c>
    </row>
    <row r="46" spans="1:6" x14ac:dyDescent="0.25">
      <c r="E46" s="117"/>
    </row>
    <row r="48" spans="1:6" x14ac:dyDescent="0.25">
      <c r="A48" s="67" t="s">
        <v>227</v>
      </c>
      <c r="E48" s="212" t="s">
        <v>228</v>
      </c>
      <c r="F48" s="212"/>
    </row>
    <row r="50" spans="1:6" x14ac:dyDescent="0.25">
      <c r="A50" s="67" t="s">
        <v>229</v>
      </c>
      <c r="E50" s="213" t="s">
        <v>230</v>
      </c>
      <c r="F50" s="213"/>
    </row>
  </sheetData>
  <mergeCells count="27">
    <mergeCell ref="E48:F48"/>
    <mergeCell ref="E50:F50"/>
    <mergeCell ref="B7:F7"/>
    <mergeCell ref="C1:F1"/>
    <mergeCell ref="A2:F2"/>
    <mergeCell ref="A3:F3"/>
    <mergeCell ref="B5:F5"/>
    <mergeCell ref="B6:F6"/>
    <mergeCell ref="A19:E19"/>
    <mergeCell ref="B8:F8"/>
    <mergeCell ref="B9:F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26:F26"/>
    <mergeCell ref="A20:E20"/>
    <mergeCell ref="A21:E21"/>
    <mergeCell ref="A22:E22"/>
    <mergeCell ref="A23:E23"/>
    <mergeCell ref="A24:E24"/>
    <mergeCell ref="A25:E25"/>
  </mergeCells>
  <pageMargins left="0.31496062992125984" right="0.31496062992125984" top="0.35433070866141736" bottom="0.15748031496062992" header="0.31496062992125984" footer="0.31496062992125984"/>
  <pageSetup paperSize="9" scale="8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51"/>
    <pageSetUpPr fitToPage="1"/>
  </sheetPr>
  <dimension ref="A1:J13"/>
  <sheetViews>
    <sheetView showGridLines="0" workbookViewId="0">
      <selection sqref="A1:XFD1048576"/>
    </sheetView>
  </sheetViews>
  <sheetFormatPr defaultRowHeight="15" customHeight="1" x14ac:dyDescent="0.25"/>
  <cols>
    <col min="1" max="4" width="8.85546875" customWidth="1"/>
    <col min="5" max="5" width="36" customWidth="1"/>
    <col min="6" max="6" width="15.42578125" customWidth="1"/>
    <col min="7" max="10" width="17" customWidth="1"/>
  </cols>
  <sheetData>
    <row r="1" spans="1:10" ht="60" customHeight="1" x14ac:dyDescent="0.25">
      <c r="C1" s="142"/>
      <c r="F1" s="230" t="s">
        <v>498</v>
      </c>
      <c r="G1" s="230"/>
      <c r="H1" s="230"/>
      <c r="I1" s="230"/>
      <c r="J1" s="230"/>
    </row>
    <row r="2" spans="1:10" ht="44.25" customHeight="1" x14ac:dyDescent="0.25">
      <c r="A2" s="231" t="s">
        <v>499</v>
      </c>
      <c r="B2" s="232"/>
      <c r="C2" s="232"/>
      <c r="D2" s="232"/>
      <c r="E2" s="232"/>
      <c r="F2" s="232"/>
      <c r="G2" s="232"/>
      <c r="H2" s="232"/>
    </row>
    <row r="3" spans="1:10" ht="15" customHeight="1" x14ac:dyDescent="0.25">
      <c r="A3" s="232" t="s">
        <v>748</v>
      </c>
      <c r="B3" s="232"/>
      <c r="C3" s="232"/>
      <c r="D3" s="232"/>
      <c r="E3" s="232"/>
      <c r="F3" s="232"/>
      <c r="G3" s="232"/>
      <c r="H3" s="232"/>
    </row>
    <row r="6" spans="1:10" ht="15" customHeight="1" x14ac:dyDescent="0.25">
      <c r="A6" s="237" t="s">
        <v>500</v>
      </c>
      <c r="B6" s="237"/>
      <c r="C6" s="237"/>
      <c r="D6" s="233" t="s">
        <v>83</v>
      </c>
      <c r="E6" s="233"/>
      <c r="F6" s="233"/>
      <c r="G6" s="118"/>
      <c r="H6" s="118"/>
    </row>
    <row r="7" spans="1:10" ht="15" customHeight="1" x14ac:dyDescent="0.25">
      <c r="A7" s="237" t="s">
        <v>198</v>
      </c>
      <c r="B7" s="237"/>
      <c r="C7" s="237"/>
      <c r="D7" s="222" t="s">
        <v>666</v>
      </c>
      <c r="E7" s="222"/>
      <c r="F7" s="222"/>
      <c r="G7" s="118"/>
      <c r="H7" s="118"/>
    </row>
    <row r="8" spans="1:10" ht="15" customHeight="1" x14ac:dyDescent="0.25">
      <c r="A8" s="237" t="s">
        <v>84</v>
      </c>
      <c r="B8" s="237"/>
      <c r="C8" s="237"/>
      <c r="D8" s="222" t="s">
        <v>199</v>
      </c>
      <c r="E8" s="222"/>
      <c r="F8" s="222"/>
      <c r="G8" s="118"/>
      <c r="H8" s="118"/>
    </row>
    <row r="9" spans="1:10" ht="15" customHeight="1" x14ac:dyDescent="0.25">
      <c r="A9" s="237" t="s">
        <v>200</v>
      </c>
      <c r="B9" s="237"/>
      <c r="C9" s="237"/>
      <c r="D9" s="222" t="s">
        <v>201</v>
      </c>
      <c r="E9" s="222"/>
      <c r="F9" s="222"/>
      <c r="G9" s="118"/>
      <c r="H9" s="118"/>
    </row>
    <row r="11" spans="1:10" ht="63.75" customHeight="1" x14ac:dyDescent="0.25">
      <c r="A11" s="196" t="s">
        <v>501</v>
      </c>
      <c r="B11" s="197"/>
      <c r="C11" s="197"/>
      <c r="D11" s="197"/>
      <c r="E11" s="197"/>
      <c r="F11" s="198"/>
      <c r="G11" s="145" t="s">
        <v>502</v>
      </c>
      <c r="H11" s="147" t="s">
        <v>503</v>
      </c>
      <c r="I11" s="147" t="s">
        <v>208</v>
      </c>
      <c r="J11" s="147" t="s">
        <v>215</v>
      </c>
    </row>
    <row r="12" spans="1:10" ht="30" customHeight="1" x14ac:dyDescent="0.25">
      <c r="A12" s="234" t="s">
        <v>504</v>
      </c>
      <c r="B12" s="235"/>
      <c r="C12" s="235"/>
      <c r="D12" s="235"/>
      <c r="E12" s="235"/>
      <c r="F12" s="236"/>
      <c r="G12" s="119">
        <v>0</v>
      </c>
      <c r="H12" s="120">
        <v>60</v>
      </c>
      <c r="I12" s="121">
        <v>60</v>
      </c>
      <c r="J12" s="121">
        <v>0</v>
      </c>
    </row>
    <row r="13" spans="1:10" ht="30" customHeight="1" x14ac:dyDescent="0.25">
      <c r="A13" s="234" t="s">
        <v>505</v>
      </c>
      <c r="B13" s="235"/>
      <c r="C13" s="235"/>
      <c r="D13" s="235"/>
      <c r="E13" s="235"/>
      <c r="F13" s="236"/>
      <c r="G13" s="119">
        <v>0.1</v>
      </c>
      <c r="H13" s="120">
        <v>0</v>
      </c>
      <c r="I13" s="121">
        <v>0</v>
      </c>
      <c r="J13" s="121">
        <v>0</v>
      </c>
    </row>
  </sheetData>
  <mergeCells count="14">
    <mergeCell ref="A13:F13"/>
    <mergeCell ref="A12:F12"/>
    <mergeCell ref="F1:J1"/>
    <mergeCell ref="A2:H2"/>
    <mergeCell ref="A3:H3"/>
    <mergeCell ref="A6:C6"/>
    <mergeCell ref="D6:F6"/>
    <mergeCell ref="A7:C7"/>
    <mergeCell ref="D7:F7"/>
    <mergeCell ref="A8:C8"/>
    <mergeCell ref="D8:F8"/>
    <mergeCell ref="A9:C9"/>
    <mergeCell ref="D9:F9"/>
    <mergeCell ref="A11:F11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66"/>
  <sheetViews>
    <sheetView topLeftCell="A37" workbookViewId="0">
      <selection activeCell="E24" sqref="E24"/>
    </sheetView>
  </sheetViews>
  <sheetFormatPr defaultColWidth="9.140625" defaultRowHeight="15" customHeight="1" x14ac:dyDescent="0.25"/>
  <cols>
    <col min="1" max="1" width="6.140625" style="67" bestFit="1" customWidth="1"/>
    <col min="2" max="2" width="14.5703125" style="67" bestFit="1" customWidth="1"/>
    <col min="3" max="3" width="40.7109375" style="67" bestFit="1" customWidth="1"/>
    <col min="4" max="8" width="15.7109375" style="67" customWidth="1"/>
    <col min="9" max="9" width="13.7109375" style="67" customWidth="1"/>
    <col min="10" max="11" width="12.85546875" style="67" customWidth="1"/>
    <col min="12" max="12" width="11.42578125" style="67" customWidth="1"/>
    <col min="13" max="13" width="30.28515625" style="67" customWidth="1"/>
    <col min="14" max="16384" width="9.140625" style="67"/>
  </cols>
  <sheetData>
    <row r="1" spans="1:14" ht="46.5" customHeight="1" x14ac:dyDescent="0.25">
      <c r="E1" s="230" t="s">
        <v>384</v>
      </c>
      <c r="F1" s="230"/>
      <c r="G1" s="230"/>
      <c r="H1" s="230"/>
      <c r="I1" s="230"/>
      <c r="J1" s="230"/>
      <c r="K1" s="230"/>
      <c r="L1" s="230"/>
      <c r="M1" s="230"/>
      <c r="N1" s="124"/>
    </row>
    <row r="2" spans="1:14" ht="31.5" customHeight="1" x14ac:dyDescent="0.25">
      <c r="C2" s="231" t="s">
        <v>385</v>
      </c>
      <c r="D2" s="231"/>
      <c r="E2" s="231"/>
      <c r="F2" s="231"/>
      <c r="G2" s="231"/>
      <c r="H2" s="231"/>
      <c r="I2" s="231"/>
      <c r="J2" s="231"/>
      <c r="K2" s="231"/>
      <c r="L2" s="231"/>
    </row>
    <row r="3" spans="1:14" x14ac:dyDescent="0.25">
      <c r="C3" s="232" t="s">
        <v>748</v>
      </c>
      <c r="D3" s="232"/>
      <c r="E3" s="232"/>
      <c r="F3" s="232"/>
      <c r="G3" s="232"/>
      <c r="H3" s="232"/>
      <c r="I3" s="232"/>
      <c r="J3" s="232"/>
      <c r="K3" s="232"/>
      <c r="L3" s="232"/>
    </row>
    <row r="5" spans="1:14" ht="15" customHeight="1" x14ac:dyDescent="0.25">
      <c r="A5" s="144" t="s">
        <v>197</v>
      </c>
      <c r="C5" s="243" t="s">
        <v>83</v>
      </c>
      <c r="D5" s="243"/>
      <c r="E5" s="243"/>
      <c r="F5" s="243"/>
      <c r="G5" s="243"/>
      <c r="H5" s="243"/>
      <c r="I5" s="243"/>
      <c r="J5" s="243"/>
      <c r="K5" s="243"/>
      <c r="L5" s="243"/>
      <c r="M5" s="125"/>
    </row>
    <row r="6" spans="1:14" ht="15" customHeight="1" x14ac:dyDescent="0.25">
      <c r="A6" s="237" t="s">
        <v>386</v>
      </c>
      <c r="B6" s="237"/>
      <c r="C6" s="244" t="s">
        <v>387</v>
      </c>
      <c r="D6" s="244"/>
      <c r="E6" s="244"/>
      <c r="F6" s="244"/>
      <c r="G6" s="244"/>
      <c r="H6" s="244"/>
      <c r="I6" s="244"/>
      <c r="J6" s="244"/>
      <c r="K6" s="244"/>
      <c r="L6" s="244"/>
    </row>
    <row r="7" spans="1:14" ht="14.45" customHeight="1" x14ac:dyDescent="0.25">
      <c r="A7" s="144" t="s">
        <v>388</v>
      </c>
      <c r="C7" s="213" t="s">
        <v>666</v>
      </c>
      <c r="D7" s="213"/>
      <c r="E7" s="213"/>
      <c r="F7" s="213"/>
      <c r="G7" s="213"/>
      <c r="H7" s="213"/>
      <c r="I7" s="213"/>
      <c r="J7" s="213"/>
      <c r="K7" s="213"/>
      <c r="L7" s="213"/>
    </row>
    <row r="8" spans="1:14" ht="15" customHeight="1" x14ac:dyDescent="0.25">
      <c r="A8" s="144" t="s">
        <v>84</v>
      </c>
      <c r="C8" s="213" t="s">
        <v>199</v>
      </c>
      <c r="D8" s="213"/>
      <c r="E8" s="213"/>
      <c r="F8" s="213"/>
      <c r="G8" s="213"/>
      <c r="H8" s="213"/>
      <c r="I8" s="213"/>
      <c r="J8" s="213"/>
      <c r="K8" s="213"/>
      <c r="L8" s="213"/>
    </row>
    <row r="9" spans="1:14" ht="15" customHeight="1" x14ac:dyDescent="0.25">
      <c r="A9" s="144" t="s">
        <v>200</v>
      </c>
      <c r="C9" s="213" t="s">
        <v>389</v>
      </c>
      <c r="D9" s="213"/>
      <c r="E9" s="213"/>
      <c r="F9" s="213"/>
      <c r="G9" s="213"/>
      <c r="H9" s="213"/>
      <c r="I9" s="213"/>
      <c r="J9" s="213"/>
      <c r="K9" s="213"/>
      <c r="L9" s="213"/>
    </row>
    <row r="11" spans="1:14" ht="15" customHeight="1" x14ac:dyDescent="0.25">
      <c r="A11" s="242" t="s">
        <v>390</v>
      </c>
      <c r="B11" s="245" t="s">
        <v>391</v>
      </c>
      <c r="C11" s="241" t="s">
        <v>85</v>
      </c>
      <c r="D11" s="241" t="s">
        <v>392</v>
      </c>
      <c r="E11" s="238" t="s">
        <v>393</v>
      </c>
      <c r="F11" s="239"/>
      <c r="G11" s="240"/>
      <c r="H11" s="241" t="s">
        <v>394</v>
      </c>
      <c r="I11" s="238" t="s">
        <v>395</v>
      </c>
      <c r="J11" s="239"/>
      <c r="K11" s="240"/>
      <c r="L11" s="241" t="s">
        <v>396</v>
      </c>
      <c r="M11" s="242" t="s">
        <v>397</v>
      </c>
      <c r="N11" s="127"/>
    </row>
    <row r="12" spans="1:14" ht="41.25" customHeight="1" x14ac:dyDescent="0.25">
      <c r="A12" s="242"/>
      <c r="B12" s="246"/>
      <c r="C12" s="241"/>
      <c r="D12" s="242"/>
      <c r="E12" s="145" t="s">
        <v>398</v>
      </c>
      <c r="F12" s="145" t="s">
        <v>399</v>
      </c>
      <c r="G12" s="145" t="s">
        <v>506</v>
      </c>
      <c r="H12" s="242"/>
      <c r="I12" s="145" t="s">
        <v>398</v>
      </c>
      <c r="J12" s="145" t="s">
        <v>399</v>
      </c>
      <c r="K12" s="145" t="s">
        <v>506</v>
      </c>
      <c r="L12" s="241"/>
      <c r="M12" s="242"/>
      <c r="N12" s="127"/>
    </row>
    <row r="13" spans="1:14" x14ac:dyDescent="0.25">
      <c r="A13" s="128" t="s">
        <v>400</v>
      </c>
      <c r="B13" s="141">
        <v>1</v>
      </c>
      <c r="C13" s="141">
        <v>2</v>
      </c>
      <c r="D13" s="141">
        <v>3</v>
      </c>
      <c r="E13" s="141">
        <v>4</v>
      </c>
      <c r="F13" s="141">
        <v>5</v>
      </c>
      <c r="G13" s="141">
        <v>6</v>
      </c>
      <c r="H13" s="141">
        <v>7</v>
      </c>
      <c r="I13" s="141">
        <v>8</v>
      </c>
      <c r="J13" s="141">
        <v>9</v>
      </c>
      <c r="K13" s="141">
        <v>10</v>
      </c>
      <c r="L13" s="141">
        <v>11</v>
      </c>
      <c r="M13" s="141">
        <v>12</v>
      </c>
      <c r="N13" s="127"/>
    </row>
    <row r="14" spans="1:14" x14ac:dyDescent="0.25">
      <c r="A14" s="242" t="s">
        <v>401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127"/>
    </row>
    <row r="15" spans="1:14" x14ac:dyDescent="0.25">
      <c r="A15" s="128">
        <v>1</v>
      </c>
      <c r="B15" s="114" t="s">
        <v>102</v>
      </c>
      <c r="C15" s="129" t="s">
        <v>192</v>
      </c>
      <c r="D15" s="130">
        <v>98550</v>
      </c>
      <c r="E15" s="131">
        <v>98550</v>
      </c>
      <c r="F15" s="131">
        <v>0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  <c r="L15" s="131">
        <v>0</v>
      </c>
      <c r="M15" s="146" t="s">
        <v>252</v>
      </c>
      <c r="N15" s="127"/>
    </row>
    <row r="16" spans="1:14" x14ac:dyDescent="0.25">
      <c r="A16" s="128">
        <v>2</v>
      </c>
      <c r="B16" s="114" t="s">
        <v>402</v>
      </c>
      <c r="C16" s="129" t="s">
        <v>115</v>
      </c>
      <c r="D16" s="130">
        <v>94937.2</v>
      </c>
      <c r="E16" s="131">
        <v>94937.2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46" t="s">
        <v>252</v>
      </c>
      <c r="N16" s="127"/>
    </row>
    <row r="17" spans="1:14" x14ac:dyDescent="0.25">
      <c r="A17" s="128">
        <v>3</v>
      </c>
      <c r="B17" s="114" t="s">
        <v>403</v>
      </c>
      <c r="C17" s="129" t="s">
        <v>116</v>
      </c>
      <c r="D17" s="130">
        <v>1147.0999999999999</v>
      </c>
      <c r="E17" s="131">
        <v>1147.0999999999999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46" t="s">
        <v>252</v>
      </c>
      <c r="N17" s="127"/>
    </row>
    <row r="18" spans="1:14" x14ac:dyDescent="0.25">
      <c r="A18" s="128">
        <v>4</v>
      </c>
      <c r="B18" s="116" t="s">
        <v>404</v>
      </c>
      <c r="C18" s="132" t="s">
        <v>118</v>
      </c>
      <c r="D18" s="133">
        <v>1147.0999999999999</v>
      </c>
      <c r="E18" s="134">
        <v>1147.0999999999999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5"/>
      <c r="N18" s="127"/>
    </row>
    <row r="19" spans="1:14" x14ac:dyDescent="0.25">
      <c r="A19" s="128">
        <v>5</v>
      </c>
      <c r="B19" s="114" t="s">
        <v>405</v>
      </c>
      <c r="C19" s="129" t="s">
        <v>120</v>
      </c>
      <c r="D19" s="130">
        <v>50350.7</v>
      </c>
      <c r="E19" s="131">
        <v>50350.7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46" t="s">
        <v>252</v>
      </c>
      <c r="N19" s="127"/>
    </row>
    <row r="20" spans="1:14" x14ac:dyDescent="0.25">
      <c r="A20" s="128">
        <v>6</v>
      </c>
      <c r="B20" s="116" t="s">
        <v>466</v>
      </c>
      <c r="C20" s="132" t="s">
        <v>122</v>
      </c>
      <c r="D20" s="133">
        <v>31719.4</v>
      </c>
      <c r="E20" s="134">
        <v>31719.4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5"/>
      <c r="N20" s="127"/>
    </row>
    <row r="21" spans="1:14" x14ac:dyDescent="0.25">
      <c r="A21" s="128">
        <v>7</v>
      </c>
      <c r="B21" s="116" t="s">
        <v>431</v>
      </c>
      <c r="C21" s="132" t="s">
        <v>125</v>
      </c>
      <c r="D21" s="133">
        <v>17347</v>
      </c>
      <c r="E21" s="134">
        <v>17347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5"/>
      <c r="N21" s="127"/>
    </row>
    <row r="22" spans="1:14" x14ac:dyDescent="0.25">
      <c r="A22" s="128">
        <v>8</v>
      </c>
      <c r="B22" s="116" t="s">
        <v>406</v>
      </c>
      <c r="C22" s="132" t="s">
        <v>128</v>
      </c>
      <c r="D22" s="133">
        <v>1284.3</v>
      </c>
      <c r="E22" s="134">
        <v>1284.3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5"/>
      <c r="N22" s="127"/>
    </row>
    <row r="23" spans="1:14" ht="25.5" x14ac:dyDescent="0.25">
      <c r="A23" s="128">
        <v>9</v>
      </c>
      <c r="B23" s="114" t="s">
        <v>411</v>
      </c>
      <c r="C23" s="129" t="s">
        <v>149</v>
      </c>
      <c r="D23" s="130">
        <v>26460.7</v>
      </c>
      <c r="E23" s="131">
        <v>26460.7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46" t="s">
        <v>252</v>
      </c>
      <c r="N23" s="127"/>
    </row>
    <row r="24" spans="1:14" x14ac:dyDescent="0.25">
      <c r="A24" s="128">
        <v>10</v>
      </c>
      <c r="B24" s="114" t="s">
        <v>412</v>
      </c>
      <c r="C24" s="129" t="s">
        <v>152</v>
      </c>
      <c r="D24" s="130">
        <v>26460.7</v>
      </c>
      <c r="E24" s="131">
        <v>26460.7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46" t="s">
        <v>252</v>
      </c>
      <c r="N24" s="127"/>
    </row>
    <row r="25" spans="1:14" x14ac:dyDescent="0.25">
      <c r="A25" s="128">
        <v>11</v>
      </c>
      <c r="B25" s="114" t="s">
        <v>413</v>
      </c>
      <c r="C25" s="129" t="s">
        <v>154</v>
      </c>
      <c r="D25" s="130">
        <v>10645</v>
      </c>
      <c r="E25" s="131">
        <v>10645</v>
      </c>
      <c r="F25" s="131">
        <v>0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46" t="s">
        <v>252</v>
      </c>
      <c r="N25" s="127"/>
    </row>
    <row r="26" spans="1:14" x14ac:dyDescent="0.25">
      <c r="A26" s="128">
        <v>12</v>
      </c>
      <c r="B26" s="116" t="s">
        <v>414</v>
      </c>
      <c r="C26" s="132" t="s">
        <v>157</v>
      </c>
      <c r="D26" s="133">
        <v>10645</v>
      </c>
      <c r="E26" s="134">
        <v>10645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5"/>
      <c r="N26" s="127"/>
    </row>
    <row r="27" spans="1:14" x14ac:dyDescent="0.25">
      <c r="A27" s="128">
        <v>13</v>
      </c>
      <c r="B27" s="116" t="s">
        <v>415</v>
      </c>
      <c r="C27" s="132" t="s">
        <v>160</v>
      </c>
      <c r="D27" s="133">
        <v>15815.7</v>
      </c>
      <c r="E27" s="134">
        <v>15815.7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5"/>
      <c r="N27" s="127"/>
    </row>
    <row r="28" spans="1:14" ht="25.5" x14ac:dyDescent="0.25">
      <c r="A28" s="128">
        <v>14</v>
      </c>
      <c r="B28" s="114" t="s">
        <v>416</v>
      </c>
      <c r="C28" s="129" t="s">
        <v>162</v>
      </c>
      <c r="D28" s="130">
        <v>16978.7</v>
      </c>
      <c r="E28" s="131">
        <v>16978.7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46" t="s">
        <v>252</v>
      </c>
      <c r="N28" s="127"/>
    </row>
    <row r="29" spans="1:14" ht="25.5" x14ac:dyDescent="0.25">
      <c r="A29" s="128">
        <v>15</v>
      </c>
      <c r="B29" s="114" t="s">
        <v>417</v>
      </c>
      <c r="C29" s="129" t="s">
        <v>164</v>
      </c>
      <c r="D29" s="130">
        <v>5581.2</v>
      </c>
      <c r="E29" s="131">
        <v>5581.2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46" t="s">
        <v>252</v>
      </c>
      <c r="N29" s="127"/>
    </row>
    <row r="30" spans="1:14" x14ac:dyDescent="0.25">
      <c r="A30" s="128">
        <v>16</v>
      </c>
      <c r="B30" s="116" t="s">
        <v>418</v>
      </c>
      <c r="C30" s="132" t="s">
        <v>165</v>
      </c>
      <c r="D30" s="133">
        <v>1347.9</v>
      </c>
      <c r="E30" s="134">
        <v>1347.9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5"/>
      <c r="N30" s="127"/>
    </row>
    <row r="31" spans="1:14" ht="25.5" x14ac:dyDescent="0.25">
      <c r="A31" s="128">
        <v>17</v>
      </c>
      <c r="B31" s="116" t="s">
        <v>419</v>
      </c>
      <c r="C31" s="132" t="s">
        <v>167</v>
      </c>
      <c r="D31" s="133">
        <v>4233.3</v>
      </c>
      <c r="E31" s="134">
        <v>4233.3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5"/>
      <c r="N31" s="127"/>
    </row>
    <row r="32" spans="1:14" x14ac:dyDescent="0.25">
      <c r="A32" s="128">
        <v>18</v>
      </c>
      <c r="B32" s="116" t="s">
        <v>744</v>
      </c>
      <c r="C32" s="132" t="s">
        <v>169</v>
      </c>
      <c r="D32" s="133">
        <v>2579.1999999999998</v>
      </c>
      <c r="E32" s="134">
        <v>2579.1999999999998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5"/>
      <c r="N32" s="127"/>
    </row>
    <row r="33" spans="1:14" ht="25.5" x14ac:dyDescent="0.25">
      <c r="A33" s="128">
        <v>19</v>
      </c>
      <c r="B33" s="114" t="s">
        <v>420</v>
      </c>
      <c r="C33" s="129" t="s">
        <v>171</v>
      </c>
      <c r="D33" s="130">
        <v>8818.2999999999993</v>
      </c>
      <c r="E33" s="131">
        <v>8818.2999999999993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  <c r="K33" s="131">
        <v>0</v>
      </c>
      <c r="L33" s="131">
        <v>0</v>
      </c>
      <c r="M33" s="146" t="s">
        <v>252</v>
      </c>
      <c r="N33" s="127"/>
    </row>
    <row r="34" spans="1:14" ht="25.5" x14ac:dyDescent="0.25">
      <c r="A34" s="128">
        <v>20</v>
      </c>
      <c r="B34" s="116" t="s">
        <v>421</v>
      </c>
      <c r="C34" s="132" t="s">
        <v>171</v>
      </c>
      <c r="D34" s="133">
        <v>8818.2999999999993</v>
      </c>
      <c r="E34" s="134">
        <v>8818.2999999999993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5"/>
      <c r="N34" s="127"/>
    </row>
    <row r="35" spans="1:14" x14ac:dyDescent="0.25">
      <c r="A35" s="128">
        <v>21</v>
      </c>
      <c r="B35" s="114" t="s">
        <v>422</v>
      </c>
      <c r="C35" s="129" t="s">
        <v>186</v>
      </c>
      <c r="D35" s="130">
        <v>3612.8</v>
      </c>
      <c r="E35" s="131">
        <v>3612.8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46" t="s">
        <v>252</v>
      </c>
      <c r="N35" s="127"/>
    </row>
    <row r="36" spans="1:14" x14ac:dyDescent="0.25">
      <c r="A36" s="128">
        <v>22</v>
      </c>
      <c r="B36" s="114" t="s">
        <v>423</v>
      </c>
      <c r="C36" s="129" t="s">
        <v>187</v>
      </c>
      <c r="D36" s="130">
        <v>3612.8</v>
      </c>
      <c r="E36" s="131">
        <v>3612.8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46" t="s">
        <v>252</v>
      </c>
      <c r="N36" s="127"/>
    </row>
    <row r="37" spans="1:14" x14ac:dyDescent="0.25">
      <c r="A37" s="128">
        <v>23</v>
      </c>
      <c r="B37" s="114" t="s">
        <v>424</v>
      </c>
      <c r="C37" s="129" t="s">
        <v>188</v>
      </c>
      <c r="D37" s="130">
        <v>3612.8</v>
      </c>
      <c r="E37" s="131">
        <v>3612.8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46" t="s">
        <v>252</v>
      </c>
      <c r="N37" s="127"/>
    </row>
    <row r="38" spans="1:14" x14ac:dyDescent="0.25">
      <c r="A38" s="128">
        <v>24</v>
      </c>
      <c r="B38" s="114" t="s">
        <v>425</v>
      </c>
      <c r="C38" s="129" t="s">
        <v>187</v>
      </c>
      <c r="D38" s="130">
        <v>3612.8</v>
      </c>
      <c r="E38" s="131">
        <v>3612.8</v>
      </c>
      <c r="F38" s="131">
        <v>0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  <c r="L38" s="131">
        <v>0</v>
      </c>
      <c r="M38" s="146" t="s">
        <v>252</v>
      </c>
      <c r="N38" s="127"/>
    </row>
    <row r="39" spans="1:14" ht="25.5" x14ac:dyDescent="0.25">
      <c r="A39" s="128">
        <v>25</v>
      </c>
      <c r="B39" s="116" t="s">
        <v>426</v>
      </c>
      <c r="C39" s="132" t="s">
        <v>189</v>
      </c>
      <c r="D39" s="133">
        <v>2602.8000000000002</v>
      </c>
      <c r="E39" s="134">
        <v>2602.8000000000002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5"/>
      <c r="N39" s="127"/>
    </row>
    <row r="40" spans="1:14" x14ac:dyDescent="0.25">
      <c r="A40" s="128">
        <v>26</v>
      </c>
      <c r="B40" s="116" t="s">
        <v>427</v>
      </c>
      <c r="C40" s="132" t="s">
        <v>191</v>
      </c>
      <c r="D40" s="133">
        <v>1010</v>
      </c>
      <c r="E40" s="134">
        <v>1010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5"/>
      <c r="N40" s="127"/>
    </row>
    <row r="41" spans="1:14" x14ac:dyDescent="0.25">
      <c r="A41" s="128">
        <v>27</v>
      </c>
      <c r="B41" s="114" t="s">
        <v>102</v>
      </c>
      <c r="C41" s="129" t="s">
        <v>428</v>
      </c>
      <c r="D41" s="130">
        <v>98550</v>
      </c>
      <c r="E41" s="131">
        <v>98550</v>
      </c>
      <c r="F41" s="131">
        <v>0</v>
      </c>
      <c r="G41" s="131">
        <v>0</v>
      </c>
      <c r="H41" s="131">
        <v>0</v>
      </c>
      <c r="I41" s="131">
        <v>0</v>
      </c>
      <c r="J41" s="131">
        <v>0</v>
      </c>
      <c r="K41" s="131">
        <v>0</v>
      </c>
      <c r="L41" s="131">
        <v>0</v>
      </c>
      <c r="M41" s="146"/>
      <c r="N41" s="127"/>
    </row>
    <row r="42" spans="1:14" x14ac:dyDescent="0.25">
      <c r="A42" s="128">
        <v>28</v>
      </c>
      <c r="B42" s="114" t="s">
        <v>102</v>
      </c>
      <c r="C42" s="129" t="s">
        <v>429</v>
      </c>
      <c r="D42" s="130">
        <v>98550</v>
      </c>
      <c r="E42" s="131">
        <v>98550</v>
      </c>
      <c r="F42" s="131">
        <v>0</v>
      </c>
      <c r="G42" s="131">
        <v>0</v>
      </c>
      <c r="H42" s="131">
        <v>0</v>
      </c>
      <c r="I42" s="131">
        <v>0</v>
      </c>
      <c r="J42" s="131">
        <v>0</v>
      </c>
      <c r="K42" s="131">
        <v>0</v>
      </c>
      <c r="L42" s="131">
        <v>0</v>
      </c>
      <c r="M42" s="146"/>
      <c r="N42" s="127"/>
    </row>
    <row r="43" spans="1:14" x14ac:dyDescent="0.25">
      <c r="C43" s="136"/>
    </row>
    <row r="44" spans="1:14" x14ac:dyDescent="0.25">
      <c r="C44" s="136"/>
    </row>
    <row r="45" spans="1:14" ht="15" customHeight="1" x14ac:dyDescent="0.25">
      <c r="A45" s="242" t="s">
        <v>390</v>
      </c>
      <c r="B45" s="245" t="s">
        <v>391</v>
      </c>
      <c r="C45" s="241" t="s">
        <v>85</v>
      </c>
      <c r="D45" s="241" t="s">
        <v>392</v>
      </c>
      <c r="E45" s="238" t="s">
        <v>393</v>
      </c>
      <c r="F45" s="239"/>
      <c r="G45" s="240"/>
      <c r="H45" s="241" t="s">
        <v>394</v>
      </c>
      <c r="I45" s="238" t="s">
        <v>395</v>
      </c>
      <c r="J45" s="239"/>
      <c r="K45" s="240"/>
      <c r="L45" s="241" t="s">
        <v>396</v>
      </c>
      <c r="M45" s="242" t="s">
        <v>397</v>
      </c>
    </row>
    <row r="46" spans="1:14" ht="54" customHeight="1" x14ac:dyDescent="0.25">
      <c r="A46" s="242"/>
      <c r="B46" s="246"/>
      <c r="C46" s="241"/>
      <c r="D46" s="242"/>
      <c r="E46" s="145" t="s">
        <v>398</v>
      </c>
      <c r="F46" s="145" t="s">
        <v>399</v>
      </c>
      <c r="G46" s="145" t="s">
        <v>506</v>
      </c>
      <c r="H46" s="242"/>
      <c r="I46" s="145" t="s">
        <v>398</v>
      </c>
      <c r="J46" s="145" t="s">
        <v>399</v>
      </c>
      <c r="K46" s="145" t="s">
        <v>506</v>
      </c>
      <c r="L46" s="241"/>
      <c r="M46" s="242"/>
    </row>
    <row r="47" spans="1:14" ht="15" customHeight="1" x14ac:dyDescent="0.25">
      <c r="A47" s="128" t="s">
        <v>400</v>
      </c>
      <c r="B47" s="141">
        <v>1</v>
      </c>
      <c r="C47" s="141">
        <v>2</v>
      </c>
      <c r="D47" s="141">
        <v>3</v>
      </c>
      <c r="E47" s="141">
        <v>4</v>
      </c>
      <c r="F47" s="141">
        <v>5</v>
      </c>
      <c r="G47" s="141">
        <v>6</v>
      </c>
      <c r="H47" s="141">
        <v>7</v>
      </c>
      <c r="I47" s="141">
        <v>8</v>
      </c>
      <c r="J47" s="141">
        <v>9</v>
      </c>
      <c r="K47" s="141">
        <v>10</v>
      </c>
      <c r="L47" s="141">
        <v>11</v>
      </c>
      <c r="M47" s="141">
        <v>12</v>
      </c>
    </row>
    <row r="48" spans="1:14" ht="15" customHeight="1" x14ac:dyDescent="0.25">
      <c r="A48" s="242" t="s">
        <v>430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</row>
    <row r="49" spans="1:13" ht="15" customHeight="1" x14ac:dyDescent="0.25">
      <c r="A49" s="128">
        <v>1</v>
      </c>
      <c r="B49" s="114" t="s">
        <v>102</v>
      </c>
      <c r="C49" s="129" t="s">
        <v>192</v>
      </c>
      <c r="D49" s="138">
        <v>81269.5</v>
      </c>
      <c r="E49" s="131">
        <v>81269.5</v>
      </c>
      <c r="F49" s="131">
        <v>0</v>
      </c>
      <c r="G49" s="131">
        <v>0</v>
      </c>
      <c r="H49" s="131">
        <v>0</v>
      </c>
      <c r="I49" s="131">
        <v>0</v>
      </c>
      <c r="J49" s="131">
        <v>0</v>
      </c>
      <c r="K49" s="131">
        <v>0</v>
      </c>
      <c r="L49" s="131">
        <v>0</v>
      </c>
      <c r="M49" s="146" t="s">
        <v>252</v>
      </c>
    </row>
    <row r="50" spans="1:13" ht="15" customHeight="1" x14ac:dyDescent="0.25">
      <c r="A50" s="128">
        <v>2</v>
      </c>
      <c r="B50" s="114" t="s">
        <v>402</v>
      </c>
      <c r="C50" s="129" t="s">
        <v>115</v>
      </c>
      <c r="D50" s="138">
        <v>81269.5</v>
      </c>
      <c r="E50" s="131">
        <v>81269.5</v>
      </c>
      <c r="F50" s="131">
        <v>0</v>
      </c>
      <c r="G50" s="131">
        <v>0</v>
      </c>
      <c r="H50" s="131">
        <v>0</v>
      </c>
      <c r="I50" s="131">
        <v>0</v>
      </c>
      <c r="J50" s="131">
        <v>0</v>
      </c>
      <c r="K50" s="131">
        <v>0</v>
      </c>
      <c r="L50" s="131">
        <v>0</v>
      </c>
      <c r="M50" s="146" t="s">
        <v>252</v>
      </c>
    </row>
    <row r="51" spans="1:13" ht="15" customHeight="1" x14ac:dyDescent="0.25">
      <c r="A51" s="128">
        <v>3</v>
      </c>
      <c r="B51" s="114" t="s">
        <v>403</v>
      </c>
      <c r="C51" s="129" t="s">
        <v>116</v>
      </c>
      <c r="D51" s="138">
        <v>752.7</v>
      </c>
      <c r="E51" s="131">
        <v>752.7</v>
      </c>
      <c r="F51" s="131">
        <v>0</v>
      </c>
      <c r="G51" s="131">
        <v>0</v>
      </c>
      <c r="H51" s="131">
        <v>0</v>
      </c>
      <c r="I51" s="131">
        <v>0</v>
      </c>
      <c r="J51" s="131">
        <v>0</v>
      </c>
      <c r="K51" s="131">
        <v>0</v>
      </c>
      <c r="L51" s="131">
        <v>0</v>
      </c>
      <c r="M51" s="146" t="s">
        <v>252</v>
      </c>
    </row>
    <row r="52" spans="1:13" ht="15" customHeight="1" x14ac:dyDescent="0.25">
      <c r="A52" s="128">
        <v>4</v>
      </c>
      <c r="B52" s="116" t="s">
        <v>404</v>
      </c>
      <c r="C52" s="132" t="s">
        <v>118</v>
      </c>
      <c r="D52" s="139">
        <v>752.7</v>
      </c>
      <c r="E52" s="134">
        <v>752.7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5"/>
    </row>
    <row r="53" spans="1:13" ht="15" customHeight="1" x14ac:dyDescent="0.25">
      <c r="A53" s="128">
        <v>5</v>
      </c>
      <c r="B53" s="114" t="s">
        <v>408</v>
      </c>
      <c r="C53" s="129" t="s">
        <v>145</v>
      </c>
      <c r="D53" s="138">
        <v>80291.8</v>
      </c>
      <c r="E53" s="131">
        <v>80291.8</v>
      </c>
      <c r="F53" s="131">
        <v>0</v>
      </c>
      <c r="G53" s="131">
        <v>0</v>
      </c>
      <c r="H53" s="131">
        <v>0</v>
      </c>
      <c r="I53" s="131">
        <v>0</v>
      </c>
      <c r="J53" s="131">
        <v>0</v>
      </c>
      <c r="K53" s="131">
        <v>0</v>
      </c>
      <c r="L53" s="131">
        <v>0</v>
      </c>
      <c r="M53" s="146" t="s">
        <v>252</v>
      </c>
    </row>
    <row r="54" spans="1:13" ht="15" customHeight="1" x14ac:dyDescent="0.25">
      <c r="A54" s="128">
        <v>6</v>
      </c>
      <c r="B54" s="114" t="s">
        <v>409</v>
      </c>
      <c r="C54" s="129" t="s">
        <v>137</v>
      </c>
      <c r="D54" s="138">
        <v>80291.8</v>
      </c>
      <c r="E54" s="131">
        <v>80291.8</v>
      </c>
      <c r="F54" s="131">
        <v>0</v>
      </c>
      <c r="G54" s="131">
        <v>0</v>
      </c>
      <c r="H54" s="131">
        <v>0</v>
      </c>
      <c r="I54" s="131">
        <v>0</v>
      </c>
      <c r="J54" s="131">
        <v>0</v>
      </c>
      <c r="K54" s="131">
        <v>0</v>
      </c>
      <c r="L54" s="131">
        <v>0</v>
      </c>
      <c r="M54" s="146" t="s">
        <v>252</v>
      </c>
    </row>
    <row r="55" spans="1:13" ht="15" customHeight="1" x14ac:dyDescent="0.25">
      <c r="A55" s="128">
        <v>7</v>
      </c>
      <c r="B55" s="116" t="s">
        <v>410</v>
      </c>
      <c r="C55" s="132" t="s">
        <v>138</v>
      </c>
      <c r="D55" s="139">
        <v>80291.8</v>
      </c>
      <c r="E55" s="134">
        <v>80291.8</v>
      </c>
      <c r="F55" s="134">
        <v>0</v>
      </c>
      <c r="G55" s="134">
        <v>0</v>
      </c>
      <c r="H55" s="134">
        <v>0</v>
      </c>
      <c r="I55" s="134">
        <v>0</v>
      </c>
      <c r="J55" s="134">
        <v>0</v>
      </c>
      <c r="K55" s="134">
        <v>0</v>
      </c>
      <c r="L55" s="134">
        <v>0</v>
      </c>
      <c r="M55" s="135"/>
    </row>
    <row r="56" spans="1:13" ht="15" customHeight="1" x14ac:dyDescent="0.25">
      <c r="A56" s="128">
        <v>8</v>
      </c>
      <c r="B56" s="114" t="s">
        <v>416</v>
      </c>
      <c r="C56" s="129" t="s">
        <v>162</v>
      </c>
      <c r="D56" s="138">
        <v>225</v>
      </c>
      <c r="E56" s="131">
        <v>225</v>
      </c>
      <c r="F56" s="131">
        <v>0</v>
      </c>
      <c r="G56" s="131">
        <v>0</v>
      </c>
      <c r="H56" s="131">
        <v>0</v>
      </c>
      <c r="I56" s="131">
        <v>0</v>
      </c>
      <c r="J56" s="131">
        <v>0</v>
      </c>
      <c r="K56" s="131">
        <v>0</v>
      </c>
      <c r="L56" s="131">
        <v>0</v>
      </c>
      <c r="M56" s="146" t="s">
        <v>252</v>
      </c>
    </row>
    <row r="57" spans="1:13" ht="15" customHeight="1" x14ac:dyDescent="0.25">
      <c r="A57" s="128">
        <v>9</v>
      </c>
      <c r="B57" s="114" t="s">
        <v>420</v>
      </c>
      <c r="C57" s="129" t="s">
        <v>171</v>
      </c>
      <c r="D57" s="138">
        <v>225</v>
      </c>
      <c r="E57" s="131">
        <v>225</v>
      </c>
      <c r="F57" s="131">
        <v>0</v>
      </c>
      <c r="G57" s="131">
        <v>0</v>
      </c>
      <c r="H57" s="131">
        <v>0</v>
      </c>
      <c r="I57" s="131">
        <v>0</v>
      </c>
      <c r="J57" s="131">
        <v>0</v>
      </c>
      <c r="K57" s="131">
        <v>0</v>
      </c>
      <c r="L57" s="131">
        <v>0</v>
      </c>
      <c r="M57" s="146" t="s">
        <v>252</v>
      </c>
    </row>
    <row r="58" spans="1:13" ht="15" customHeight="1" x14ac:dyDescent="0.25">
      <c r="A58" s="128">
        <v>10</v>
      </c>
      <c r="B58" s="116" t="s">
        <v>421</v>
      </c>
      <c r="C58" s="132" t="s">
        <v>171</v>
      </c>
      <c r="D58" s="139">
        <v>225</v>
      </c>
      <c r="E58" s="134">
        <v>225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5"/>
    </row>
    <row r="59" spans="1:13" ht="15" customHeight="1" x14ac:dyDescent="0.25">
      <c r="A59" s="128">
        <v>11</v>
      </c>
      <c r="B59" s="114" t="s">
        <v>102</v>
      </c>
      <c r="C59" s="129" t="s">
        <v>428</v>
      </c>
      <c r="D59" s="138">
        <v>81269.5</v>
      </c>
      <c r="E59" s="131">
        <v>81269.5</v>
      </c>
      <c r="F59" s="131">
        <v>0</v>
      </c>
      <c r="G59" s="131">
        <v>0</v>
      </c>
      <c r="H59" s="131">
        <v>0</v>
      </c>
      <c r="I59" s="131">
        <v>0</v>
      </c>
      <c r="J59" s="131">
        <v>0</v>
      </c>
      <c r="K59" s="131">
        <v>0</v>
      </c>
      <c r="L59" s="131">
        <v>0</v>
      </c>
      <c r="M59" s="146"/>
    </row>
    <row r="60" spans="1:13" ht="15" customHeight="1" x14ac:dyDescent="0.25">
      <c r="A60" s="128">
        <v>12</v>
      </c>
      <c r="B60" s="114" t="s">
        <v>102</v>
      </c>
      <c r="C60" s="129" t="s">
        <v>429</v>
      </c>
      <c r="D60" s="138">
        <v>81269.5</v>
      </c>
      <c r="E60" s="131">
        <v>81269.5</v>
      </c>
      <c r="F60" s="131">
        <v>0</v>
      </c>
      <c r="G60" s="131">
        <v>0</v>
      </c>
      <c r="H60" s="131">
        <v>0</v>
      </c>
      <c r="I60" s="131">
        <v>0</v>
      </c>
      <c r="J60" s="131">
        <v>0</v>
      </c>
      <c r="K60" s="131">
        <v>0</v>
      </c>
      <c r="L60" s="131">
        <v>0</v>
      </c>
      <c r="M60" s="146"/>
    </row>
    <row r="61" spans="1:13" ht="15" customHeight="1" x14ac:dyDescent="0.25">
      <c r="C61" s="136"/>
    </row>
    <row r="62" spans="1:13" ht="15" customHeight="1" x14ac:dyDescent="0.25">
      <c r="C62" s="136"/>
    </row>
    <row r="63" spans="1:13" ht="15" customHeight="1" x14ac:dyDescent="0.25">
      <c r="C63" s="137"/>
    </row>
    <row r="64" spans="1:13" ht="15" customHeight="1" x14ac:dyDescent="0.25">
      <c r="B64" s="67" t="s">
        <v>432</v>
      </c>
      <c r="E64" s="212" t="s">
        <v>228</v>
      </c>
      <c r="F64" s="212"/>
      <c r="G64" s="212"/>
      <c r="H64" s="212"/>
    </row>
    <row r="66" spans="2:8" ht="15" customHeight="1" x14ac:dyDescent="0.25">
      <c r="B66" s="67" t="s">
        <v>433</v>
      </c>
      <c r="D66" s="213" t="s">
        <v>434</v>
      </c>
      <c r="E66" s="213"/>
      <c r="F66" s="213"/>
      <c r="G66" s="213"/>
      <c r="H66" s="213"/>
    </row>
  </sheetData>
  <mergeCells count="31">
    <mergeCell ref="E64:H64"/>
    <mergeCell ref="D66:H66"/>
    <mergeCell ref="H45:H46"/>
    <mergeCell ref="I45:K45"/>
    <mergeCell ref="L45:L46"/>
    <mergeCell ref="M45:M46"/>
    <mergeCell ref="A48:M48"/>
    <mergeCell ref="A45:A46"/>
    <mergeCell ref="B45:B46"/>
    <mergeCell ref="C45:C46"/>
    <mergeCell ref="D45:D46"/>
    <mergeCell ref="E45:G45"/>
    <mergeCell ref="M11:M12"/>
    <mergeCell ref="A14:M14"/>
    <mergeCell ref="A11:A12"/>
    <mergeCell ref="B11:B12"/>
    <mergeCell ref="C7:L7"/>
    <mergeCell ref="A6:B6"/>
    <mergeCell ref="E1:M1"/>
    <mergeCell ref="C2:L2"/>
    <mergeCell ref="C3:L3"/>
    <mergeCell ref="C5:L5"/>
    <mergeCell ref="C6:L6"/>
    <mergeCell ref="C8:L8"/>
    <mergeCell ref="C9:L9"/>
    <mergeCell ref="E11:G11"/>
    <mergeCell ref="H11:H12"/>
    <mergeCell ref="I11:K11"/>
    <mergeCell ref="L11:L12"/>
    <mergeCell ref="C11:C12"/>
    <mergeCell ref="D11:D12"/>
  </mergeCells>
  <pageMargins left="0.31496062992125984" right="0.31496062992125984" top="0.35433070866141736" bottom="0.35433070866141736" header="0.31496062992125984" footer="0.31496062992125984"/>
  <pageSetup paperSize="9" scale="71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183" t="s">
        <v>44</v>
      </c>
      <c r="B5" s="183"/>
      <c r="C5" s="183"/>
      <c r="D5" s="183"/>
    </row>
    <row r="7" spans="1:4" ht="25.5" x14ac:dyDescent="0.25">
      <c r="A7" s="50" t="s">
        <v>24</v>
      </c>
      <c r="B7" s="50" t="s">
        <v>47</v>
      </c>
      <c r="C7" s="50" t="s">
        <v>45</v>
      </c>
      <c r="D7" s="50" t="s">
        <v>46</v>
      </c>
    </row>
    <row r="8" spans="1:4" x14ac:dyDescent="0.25">
      <c r="A8" s="47">
        <v>1</v>
      </c>
      <c r="B8" s="47"/>
      <c r="C8" s="47"/>
      <c r="D8" s="47"/>
    </row>
    <row r="9" spans="1:4" x14ac:dyDescent="0.25">
      <c r="A9" s="47">
        <f>+A8+1</f>
        <v>2</v>
      </c>
      <c r="B9" s="48"/>
      <c r="C9" s="48"/>
      <c r="D9" s="49"/>
    </row>
    <row r="10" spans="1:4" x14ac:dyDescent="0.25">
      <c r="A10" s="47">
        <f t="shared" ref="A10:A17" si="0">+A9+1</f>
        <v>3</v>
      </c>
      <c r="B10" s="48"/>
      <c r="C10" s="48"/>
      <c r="D10" s="49"/>
    </row>
    <row r="11" spans="1:4" x14ac:dyDescent="0.25">
      <c r="A11" s="47">
        <f t="shared" si="0"/>
        <v>4</v>
      </c>
      <c r="B11" s="48"/>
      <c r="C11" s="48"/>
      <c r="D11" s="49"/>
    </row>
    <row r="12" spans="1:4" x14ac:dyDescent="0.25">
      <c r="A12" s="47">
        <f t="shared" si="0"/>
        <v>5</v>
      </c>
      <c r="B12" s="48"/>
      <c r="C12" s="48"/>
      <c r="D12" s="49"/>
    </row>
    <row r="13" spans="1:4" x14ac:dyDescent="0.25">
      <c r="A13" s="47">
        <f t="shared" si="0"/>
        <v>6</v>
      </c>
      <c r="B13" s="48"/>
      <c r="C13" s="48"/>
      <c r="D13" s="49"/>
    </row>
    <row r="14" spans="1:4" x14ac:dyDescent="0.25">
      <c r="A14" s="47">
        <f t="shared" si="0"/>
        <v>7</v>
      </c>
      <c r="B14" s="48"/>
      <c r="C14" s="48"/>
      <c r="D14" s="49"/>
    </row>
    <row r="15" spans="1:4" x14ac:dyDescent="0.25">
      <c r="A15" s="47">
        <f t="shared" si="0"/>
        <v>8</v>
      </c>
      <c r="B15" s="48"/>
      <c r="C15" s="48"/>
      <c r="D15" s="49"/>
    </row>
    <row r="16" spans="1:4" x14ac:dyDescent="0.25">
      <c r="A16" s="47">
        <f t="shared" si="0"/>
        <v>9</v>
      </c>
      <c r="B16" s="48"/>
      <c r="C16" s="48"/>
      <c r="D16" s="49"/>
    </row>
    <row r="17" spans="1:4" x14ac:dyDescent="0.25">
      <c r="A17" s="47">
        <f t="shared" si="0"/>
        <v>10</v>
      </c>
      <c r="B17" s="48"/>
      <c r="C17" s="48"/>
      <c r="D17" s="4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E7" sqref="E7"/>
    </sheetView>
  </sheetViews>
  <sheetFormatPr defaultColWidth="9.140625" defaultRowHeight="18.75" x14ac:dyDescent="0.25"/>
  <cols>
    <col min="1" max="1" width="8.140625" style="21" customWidth="1"/>
    <col min="2" max="2" width="15.28515625" style="23" customWidth="1"/>
    <col min="3" max="3" width="15.7109375" style="23" customWidth="1"/>
    <col min="4" max="4" width="19.85546875" style="21" customWidth="1"/>
    <col min="5" max="5" width="24.85546875" style="23" customWidth="1"/>
    <col min="6" max="8" width="15.7109375" style="23" customWidth="1"/>
    <col min="9" max="9" width="20.5703125" style="23" customWidth="1"/>
    <col min="10" max="10" width="17.5703125" style="23" customWidth="1"/>
    <col min="11" max="12" width="18.140625" style="23" customWidth="1"/>
    <col min="13" max="13" width="16.7109375" style="21" customWidth="1"/>
    <col min="14" max="16" width="15.7109375" style="21" customWidth="1"/>
    <col min="17" max="20" width="18.7109375" style="21" customWidth="1"/>
    <col min="21" max="26" width="15.7109375" style="21" customWidth="1"/>
    <col min="27" max="16384" width="9.140625" style="21"/>
  </cols>
  <sheetData>
    <row r="1" spans="1:16" ht="93" customHeight="1" x14ac:dyDescent="0.25">
      <c r="G1" s="156" t="s">
        <v>75</v>
      </c>
      <c r="H1" s="156"/>
      <c r="I1" s="156"/>
      <c r="J1" s="156"/>
      <c r="K1" s="158"/>
      <c r="L1" s="158"/>
    </row>
    <row r="2" spans="1:16" x14ac:dyDescent="0.25">
      <c r="K2" s="158"/>
      <c r="L2" s="158"/>
    </row>
    <row r="3" spans="1:16" ht="78.75" customHeight="1" x14ac:dyDescent="0.25">
      <c r="A3" s="164" t="s">
        <v>492</v>
      </c>
      <c r="B3" s="164"/>
      <c r="C3" s="164"/>
      <c r="D3" s="164"/>
      <c r="E3" s="164"/>
      <c r="F3" s="164"/>
      <c r="G3" s="164"/>
      <c r="H3" s="164"/>
      <c r="I3" s="164"/>
      <c r="J3" s="164"/>
      <c r="K3" s="27"/>
      <c r="L3" s="27"/>
      <c r="M3" s="22"/>
      <c r="N3" s="22"/>
      <c r="O3" s="22"/>
      <c r="P3" s="22"/>
    </row>
    <row r="4" spans="1:16" x14ac:dyDescent="0.25">
      <c r="J4" s="24"/>
      <c r="L4" s="21"/>
    </row>
    <row r="5" spans="1:16" ht="39.75" customHeight="1" x14ac:dyDescent="0.25">
      <c r="A5" s="161" t="s">
        <v>13</v>
      </c>
      <c r="B5" s="159" t="s">
        <v>48</v>
      </c>
      <c r="C5" s="159" t="s">
        <v>49</v>
      </c>
      <c r="D5" s="159" t="s">
        <v>50</v>
      </c>
      <c r="E5" s="159" t="s">
        <v>51</v>
      </c>
      <c r="F5" s="163" t="s">
        <v>53</v>
      </c>
      <c r="G5" s="163"/>
      <c r="H5" s="159" t="s">
        <v>60</v>
      </c>
      <c r="I5" s="159" t="s">
        <v>61</v>
      </c>
      <c r="J5" s="159" t="s">
        <v>69</v>
      </c>
      <c r="L5" s="24"/>
    </row>
    <row r="6" spans="1:16" ht="159.75" customHeight="1" x14ac:dyDescent="0.25">
      <c r="A6" s="162"/>
      <c r="B6" s="160"/>
      <c r="C6" s="160"/>
      <c r="D6" s="160"/>
      <c r="E6" s="160"/>
      <c r="F6" s="51" t="s">
        <v>59</v>
      </c>
      <c r="G6" s="51" t="s">
        <v>62</v>
      </c>
      <c r="H6" s="160"/>
      <c r="I6" s="160"/>
      <c r="J6" s="160"/>
      <c r="L6" s="24"/>
    </row>
    <row r="7" spans="1:16" ht="36.75" customHeight="1" x14ac:dyDescent="0.3">
      <c r="A7" s="55">
        <v>1</v>
      </c>
      <c r="B7" s="66" t="s">
        <v>82</v>
      </c>
      <c r="C7" s="53"/>
      <c r="D7" s="54"/>
      <c r="E7" s="53"/>
      <c r="F7" s="53"/>
      <c r="G7" s="53"/>
      <c r="H7" s="53"/>
      <c r="I7" s="53"/>
      <c r="J7" s="53"/>
      <c r="L7" s="24"/>
    </row>
    <row r="8" spans="1:16" ht="36.75" customHeight="1" x14ac:dyDescent="0.3">
      <c r="A8" s="55">
        <v>2</v>
      </c>
      <c r="B8" s="53"/>
      <c r="C8" s="53"/>
      <c r="D8" s="53"/>
      <c r="E8" s="53"/>
      <c r="F8" s="53"/>
      <c r="G8" s="53"/>
      <c r="H8" s="53"/>
      <c r="I8" s="53"/>
      <c r="J8" s="53"/>
      <c r="L8" s="24"/>
    </row>
    <row r="9" spans="1:16" ht="36.75" customHeight="1" x14ac:dyDescent="0.3">
      <c r="A9" s="55">
        <v>3</v>
      </c>
      <c r="B9" s="53"/>
      <c r="C9" s="53"/>
      <c r="D9" s="53"/>
      <c r="E9" s="53"/>
      <c r="F9" s="53"/>
      <c r="G9" s="53"/>
      <c r="H9" s="53"/>
      <c r="I9" s="53"/>
      <c r="J9" s="53"/>
      <c r="L9" s="24"/>
    </row>
    <row r="10" spans="1:16" ht="36.75" customHeight="1" x14ac:dyDescent="0.3">
      <c r="A10" s="55">
        <v>4</v>
      </c>
      <c r="B10" s="53"/>
      <c r="C10" s="53"/>
      <c r="D10" s="54"/>
      <c r="E10" s="53"/>
      <c r="F10" s="53"/>
      <c r="G10" s="53"/>
      <c r="H10" s="53"/>
      <c r="I10" s="53"/>
      <c r="J10" s="53"/>
      <c r="L10" s="24"/>
    </row>
    <row r="11" spans="1:16" x14ac:dyDescent="0.25">
      <c r="L11" s="24"/>
    </row>
    <row r="12" spans="1:16" ht="4.5" customHeight="1" x14ac:dyDescent="0.25">
      <c r="L12" s="24"/>
    </row>
    <row r="13" spans="1:16" ht="66.75" customHeight="1" x14ac:dyDescent="0.25">
      <c r="A13" s="157" t="s">
        <v>70</v>
      </c>
      <c r="B13" s="157"/>
      <c r="C13" s="157"/>
      <c r="D13" s="157"/>
      <c r="E13" s="157"/>
      <c r="F13" s="157"/>
      <c r="G13" s="157"/>
      <c r="H13" s="157"/>
      <c r="I13" s="157"/>
      <c r="J13" s="157"/>
      <c r="K13" s="41"/>
      <c r="L13" s="41"/>
    </row>
  </sheetData>
  <mergeCells count="14">
    <mergeCell ref="G1:J1"/>
    <mergeCell ref="A13:J13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F34"/>
  <sheetViews>
    <sheetView zoomScaleNormal="100" workbookViewId="0">
      <pane xSplit="2" ySplit="6" topLeftCell="C25" activePane="bottomRight" state="frozen"/>
      <selection activeCell="F9" sqref="F9"/>
      <selection pane="topRight" activeCell="F9" sqref="F9"/>
      <selection pane="bottomLeft" activeCell="F9" sqref="F9"/>
      <selection pane="bottomRight" activeCell="E23" sqref="E23"/>
    </sheetView>
  </sheetViews>
  <sheetFormatPr defaultColWidth="9.140625" defaultRowHeight="15.75" x14ac:dyDescent="0.25"/>
  <cols>
    <col min="1" max="1" width="8.7109375" style="1" customWidth="1"/>
    <col min="2" max="2" width="13.140625" style="4" customWidth="1"/>
    <col min="3" max="3" width="47.42578125" style="4" customWidth="1"/>
    <col min="4" max="5" width="24.140625" style="4" customWidth="1"/>
    <col min="6" max="6" width="34.85546875" style="1" customWidth="1"/>
    <col min="7" max="16384" width="9.140625" style="2"/>
  </cols>
  <sheetData>
    <row r="1" spans="1:6" ht="89.25" customHeight="1" x14ac:dyDescent="0.25">
      <c r="E1" s="165" t="s">
        <v>73</v>
      </c>
      <c r="F1" s="165"/>
    </row>
    <row r="2" spans="1:6" x14ac:dyDescent="0.25">
      <c r="A2" s="4"/>
      <c r="F2" s="56"/>
    </row>
    <row r="3" spans="1:6" ht="60.75" customHeight="1" x14ac:dyDescent="0.25">
      <c r="A3" s="168" t="s">
        <v>493</v>
      </c>
      <c r="B3" s="168"/>
      <c r="C3" s="168"/>
      <c r="D3" s="168"/>
      <c r="E3" s="168"/>
      <c r="F3" s="168"/>
    </row>
    <row r="4" spans="1:6" ht="17.45" customHeight="1" x14ac:dyDescent="0.25">
      <c r="F4" s="11"/>
    </row>
    <row r="5" spans="1:6" ht="29.25" customHeight="1" x14ac:dyDescent="0.25">
      <c r="A5" s="166" t="s">
        <v>13</v>
      </c>
      <c r="B5" s="166" t="s">
        <v>14</v>
      </c>
      <c r="C5" s="166" t="s">
        <v>54</v>
      </c>
      <c r="D5" s="171" t="s">
        <v>15</v>
      </c>
      <c r="E5" s="171"/>
      <c r="F5" s="166" t="s">
        <v>41</v>
      </c>
    </row>
    <row r="6" spans="1:6" ht="35.25" customHeight="1" x14ac:dyDescent="0.25">
      <c r="A6" s="167"/>
      <c r="B6" s="167"/>
      <c r="C6" s="167"/>
      <c r="D6" s="16" t="s">
        <v>16</v>
      </c>
      <c r="E6" s="16" t="s">
        <v>17</v>
      </c>
      <c r="F6" s="167"/>
    </row>
    <row r="7" spans="1:6" ht="20.25" customHeight="1" x14ac:dyDescent="0.25">
      <c r="A7" s="169">
        <v>1</v>
      </c>
      <c r="B7" s="80" t="s">
        <v>18</v>
      </c>
      <c r="C7" s="59" t="s">
        <v>56</v>
      </c>
      <c r="D7" s="17">
        <v>0</v>
      </c>
      <c r="E7" s="45">
        <v>0</v>
      </c>
      <c r="F7" s="17">
        <v>0</v>
      </c>
    </row>
    <row r="8" spans="1:6" ht="30" x14ac:dyDescent="0.25">
      <c r="A8" s="170"/>
      <c r="B8" s="81" t="s">
        <v>18</v>
      </c>
      <c r="C8" s="60" t="s">
        <v>57</v>
      </c>
      <c r="D8" s="46">
        <f>+SUMIFS('5-илова'!N:N,'5-илова'!D:D,F:F,'5-илова'!B:B,B:B)</f>
        <v>12</v>
      </c>
      <c r="E8" s="46">
        <f>+SUMIFS('5-илова'!P:P,'5-илова'!D:D,F:F,'5-илова'!B:B,B:B)</f>
        <v>5949510</v>
      </c>
      <c r="F8" s="46" t="s">
        <v>436</v>
      </c>
    </row>
    <row r="9" spans="1:6" ht="30" x14ac:dyDescent="0.25">
      <c r="A9" s="170"/>
      <c r="B9" s="81" t="s">
        <v>18</v>
      </c>
      <c r="C9" s="60" t="s">
        <v>57</v>
      </c>
      <c r="D9" s="18">
        <f>+SUMIFS('5-илова'!N:N,'5-илова'!D:D,F:F,'5-илова'!B:B,B:B)</f>
        <v>4</v>
      </c>
      <c r="E9" s="46">
        <f>+SUMIFS('5-илова'!P:P,'5-илова'!D:D,F:F,'5-илова'!B:B,B:B)</f>
        <v>51411247</v>
      </c>
      <c r="F9" s="18" t="s">
        <v>482</v>
      </c>
    </row>
    <row r="10" spans="1:6" ht="20.25" customHeight="1" x14ac:dyDescent="0.25">
      <c r="A10" s="170"/>
      <c r="B10" s="81" t="s">
        <v>18</v>
      </c>
      <c r="C10" s="60" t="s">
        <v>58</v>
      </c>
      <c r="D10" s="46">
        <f>+SUMIFS('5-илова'!O:O,'5-илова'!D:D,F:F,'5-илова'!B:B,#REF!)</f>
        <v>0</v>
      </c>
      <c r="E10" s="46">
        <v>0</v>
      </c>
      <c r="F10" s="46">
        <v>0</v>
      </c>
    </row>
    <row r="11" spans="1:6" ht="20.25" customHeight="1" x14ac:dyDescent="0.25">
      <c r="A11" s="170"/>
      <c r="B11" s="81" t="s">
        <v>18</v>
      </c>
      <c r="C11" s="60" t="s">
        <v>55</v>
      </c>
      <c r="D11" s="18">
        <f>+SUMIFS('5-илова'!Q:Q,'5-илова'!D:D,F:F,'5-илова'!B:B,B:B)</f>
        <v>23</v>
      </c>
      <c r="E11" s="46">
        <f>+SUMIFS('5-илова'!S:S,'5-илова'!D:D,F:F,'5-илова'!B:B,B:B)</f>
        <v>1521044440</v>
      </c>
      <c r="F11" s="18" t="s">
        <v>436</v>
      </c>
    </row>
    <row r="12" spans="1:6" ht="20.25" customHeight="1" x14ac:dyDescent="0.25">
      <c r="A12" s="170"/>
      <c r="B12" s="81" t="s">
        <v>18</v>
      </c>
      <c r="C12" s="60" t="s">
        <v>55</v>
      </c>
      <c r="D12" s="46">
        <f>+SUMIFS('5-илова'!Q:Q,'5-илова'!D:D,F:F,'5-илова'!B:B,B:B)</f>
        <v>1</v>
      </c>
      <c r="E12" s="19">
        <f>+SUMIFS('5-илова'!S:S,'5-илова'!D:D,F:F,'5-илова'!B:B,B:B)</f>
        <v>7716768</v>
      </c>
      <c r="F12" s="46" t="s">
        <v>482</v>
      </c>
    </row>
    <row r="13" spans="1:6" ht="20.25" customHeight="1" x14ac:dyDescent="0.25">
      <c r="A13" s="169">
        <f>+A7+1</f>
        <v>2</v>
      </c>
      <c r="B13" s="80" t="s">
        <v>19</v>
      </c>
      <c r="C13" s="59" t="s">
        <v>56</v>
      </c>
      <c r="D13" s="17">
        <v>0</v>
      </c>
      <c r="E13" s="45">
        <v>0</v>
      </c>
      <c r="F13" s="17">
        <v>0</v>
      </c>
    </row>
    <row r="14" spans="1:6" ht="30" x14ac:dyDescent="0.25">
      <c r="A14" s="170"/>
      <c r="B14" s="81" t="s">
        <v>19</v>
      </c>
      <c r="C14" s="60" t="s">
        <v>57</v>
      </c>
      <c r="D14" s="46">
        <f>+SUMIFS('5-илова'!N:N,'5-илова'!D:D,F:F,'5-илова'!B:B,B:B)</f>
        <v>5</v>
      </c>
      <c r="E14" s="46">
        <f>+SUMIFS('5-илова'!P:P,'5-илова'!D:D,F:F,'5-илова'!B:B,B:B)</f>
        <v>2309000</v>
      </c>
      <c r="F14" s="46" t="s">
        <v>436</v>
      </c>
    </row>
    <row r="15" spans="1:6" ht="30" x14ac:dyDescent="0.25">
      <c r="A15" s="170"/>
      <c r="B15" s="81" t="s">
        <v>19</v>
      </c>
      <c r="C15" s="60" t="s">
        <v>57</v>
      </c>
      <c r="D15" s="46">
        <f>+SUMIFS('5-илова'!N:N,'5-илова'!D:D,F:F,'5-илова'!B:B,B:B)</f>
        <v>7</v>
      </c>
      <c r="E15" s="46">
        <f>+SUMIFS('5-илова'!P:P,'5-илова'!D:D,F:F,'5-илова'!B:B,B:B)</f>
        <v>107010933</v>
      </c>
      <c r="F15" s="18" t="s">
        <v>482</v>
      </c>
    </row>
    <row r="16" spans="1:6" ht="20.25" customHeight="1" x14ac:dyDescent="0.25">
      <c r="A16" s="170"/>
      <c r="B16" s="81" t="s">
        <v>19</v>
      </c>
      <c r="C16" s="62" t="s">
        <v>58</v>
      </c>
      <c r="D16" s="46">
        <f>+SUMIFS('5-илова'!O:O,'5-илова'!D:D,F:F,'5-илова'!B:B,#REF!)</f>
        <v>0</v>
      </c>
      <c r="E16" s="46">
        <v>0</v>
      </c>
      <c r="F16" s="58">
        <v>0</v>
      </c>
    </row>
    <row r="17" spans="1:6" s="3" customFormat="1" ht="20.25" customHeight="1" x14ac:dyDescent="0.25">
      <c r="A17" s="170"/>
      <c r="B17" s="81" t="s">
        <v>19</v>
      </c>
      <c r="C17" s="60" t="s">
        <v>55</v>
      </c>
      <c r="D17" s="46">
        <f>+SUMIFS('5-илова'!Q:Q,'5-илова'!D:D,F:F,'5-илова'!B:B,B:B)</f>
        <v>12</v>
      </c>
      <c r="E17" s="46">
        <f>+SUMIFS('5-илова'!S:S,'5-илова'!D:D,F:F,'5-илова'!B:B,B:B)</f>
        <v>205408335</v>
      </c>
      <c r="F17" s="46" t="s">
        <v>436</v>
      </c>
    </row>
    <row r="18" spans="1:6" s="3" customFormat="1" ht="20.25" customHeight="1" x14ac:dyDescent="0.25">
      <c r="A18" s="170"/>
      <c r="B18" s="81" t="s">
        <v>19</v>
      </c>
      <c r="C18" s="61" t="s">
        <v>55</v>
      </c>
      <c r="D18" s="46">
        <f>+SUMIFS('5-илова'!Q:Q,'5-илова'!D:D,F:F,'5-илова'!B:B,B:B)</f>
        <v>0</v>
      </c>
      <c r="E18" s="19">
        <f>+SUMIFS('5-илова'!S:S,'5-илова'!D:D,F:F,'5-илова'!B:B,B:B)</f>
        <v>0</v>
      </c>
      <c r="F18" s="19" t="s">
        <v>482</v>
      </c>
    </row>
    <row r="19" spans="1:6" ht="20.25" customHeight="1" x14ac:dyDescent="0.25">
      <c r="A19" s="169">
        <v>3</v>
      </c>
      <c r="B19" s="80" t="s">
        <v>20</v>
      </c>
      <c r="C19" s="59" t="s">
        <v>56</v>
      </c>
      <c r="D19" s="45">
        <v>0</v>
      </c>
      <c r="E19" s="45">
        <v>0</v>
      </c>
      <c r="F19" s="45">
        <v>0</v>
      </c>
    </row>
    <row r="20" spans="1:6" ht="30" x14ac:dyDescent="0.25">
      <c r="A20" s="170"/>
      <c r="B20" s="81" t="s">
        <v>20</v>
      </c>
      <c r="C20" s="60" t="s">
        <v>57</v>
      </c>
      <c r="D20" s="46">
        <f>+SUMIFS('5-илова'!N:N,'5-илова'!D:D,F:F,'5-илова'!B:B,B:B)</f>
        <v>17</v>
      </c>
      <c r="E20" s="46">
        <f>+SUMIFS('5-илова'!P:P,'5-илова'!D:D,F:F,'5-илова'!B:B,B:B)</f>
        <v>31925650</v>
      </c>
      <c r="F20" s="46" t="s">
        <v>436</v>
      </c>
    </row>
    <row r="21" spans="1:6" ht="30" x14ac:dyDescent="0.25">
      <c r="A21" s="170"/>
      <c r="B21" s="81" t="s">
        <v>20</v>
      </c>
      <c r="C21" s="60" t="s">
        <v>57</v>
      </c>
      <c r="D21" s="46">
        <f>+SUMIFS('5-илова'!N:N,'5-илова'!D:D,F:F,'5-илова'!B:B,B:B)</f>
        <v>5</v>
      </c>
      <c r="E21" s="46">
        <f>+SUMIFS('5-илова'!P:P,'5-илова'!D:D,F:F,'5-илова'!B:B,B:B)</f>
        <v>165715690.99998802</v>
      </c>
      <c r="F21" s="46" t="s">
        <v>482</v>
      </c>
    </row>
    <row r="22" spans="1:6" ht="20.25" customHeight="1" x14ac:dyDescent="0.25">
      <c r="A22" s="170"/>
      <c r="B22" s="81" t="s">
        <v>20</v>
      </c>
      <c r="C22" s="60" t="s">
        <v>58</v>
      </c>
      <c r="D22" s="46">
        <f>+SUMIFS('5-илова'!O:O,'5-илова'!D:D,F:F,'5-илова'!B:B,#REF!)</f>
        <v>0</v>
      </c>
      <c r="E22" s="46">
        <v>0</v>
      </c>
      <c r="F22" s="46">
        <v>0</v>
      </c>
    </row>
    <row r="23" spans="1:6" ht="20.25" customHeight="1" x14ac:dyDescent="0.25">
      <c r="A23" s="170"/>
      <c r="B23" s="81" t="s">
        <v>20</v>
      </c>
      <c r="C23" s="60" t="s">
        <v>55</v>
      </c>
      <c r="D23" s="46">
        <f>+SUMIFS('5-илова'!Q:Q,'5-илова'!D:D,F:F,'5-илова'!B:B,B:B)</f>
        <v>1</v>
      </c>
      <c r="E23" s="46">
        <f>+SUMIFS('5-илова'!S:S,'5-илова'!D:D,F:F,'5-илова'!B:B,B:B)</f>
        <v>4432800</v>
      </c>
      <c r="F23" s="46" t="s">
        <v>436</v>
      </c>
    </row>
    <row r="24" spans="1:6" ht="20.25" customHeight="1" x14ac:dyDescent="0.25">
      <c r="A24" s="173"/>
      <c r="B24" s="82" t="s">
        <v>20</v>
      </c>
      <c r="C24" s="61" t="s">
        <v>55</v>
      </c>
      <c r="D24" s="46">
        <f>+SUMIFS('5-илова'!Q:Q,'5-илова'!D:D,F:F,'5-илова'!B:B,B:B)</f>
        <v>0</v>
      </c>
      <c r="E24" s="19">
        <f>+SUMIFS('5-илова'!S:S,'5-илова'!D:D,F:F,'5-илова'!B:B,B:B)</f>
        <v>0</v>
      </c>
      <c r="F24" s="19" t="s">
        <v>482</v>
      </c>
    </row>
    <row r="25" spans="1:6" ht="20.25" customHeight="1" x14ac:dyDescent="0.25">
      <c r="A25" s="169">
        <v>4</v>
      </c>
      <c r="B25" s="80" t="s">
        <v>42</v>
      </c>
      <c r="C25" s="59" t="s">
        <v>56</v>
      </c>
      <c r="D25" s="45">
        <v>0</v>
      </c>
      <c r="E25" s="45">
        <v>0</v>
      </c>
      <c r="F25" s="45">
        <v>0</v>
      </c>
    </row>
    <row r="26" spans="1:6" ht="30" x14ac:dyDescent="0.25">
      <c r="A26" s="170"/>
      <c r="B26" s="81" t="s">
        <v>42</v>
      </c>
      <c r="C26" s="60" t="s">
        <v>57</v>
      </c>
      <c r="D26" s="46">
        <f>+SUMIFS('5-илова'!N:N,'5-илова'!D:D,F:F,'5-илова'!B:B,B:B)</f>
        <v>0</v>
      </c>
      <c r="E26" s="46">
        <f>+SUMIFS('5-илова'!P:P,'5-илова'!D:D,F:F,'5-илова'!B:B,B:B)</f>
        <v>0</v>
      </c>
      <c r="F26" s="46" t="s">
        <v>436</v>
      </c>
    </row>
    <row r="27" spans="1:6" ht="30" x14ac:dyDescent="0.25">
      <c r="A27" s="170"/>
      <c r="B27" s="81" t="s">
        <v>42</v>
      </c>
      <c r="C27" s="60" t="s">
        <v>57</v>
      </c>
      <c r="D27" s="46">
        <f>+SUMIFS('5-илова'!N:N,'5-илова'!D:D,F:F,'5-илова'!B:B,B:B)</f>
        <v>0</v>
      </c>
      <c r="E27" s="46">
        <f>+SUMIFS('5-илова'!P:P,'5-илова'!D:D,F:F,'5-илова'!B:B,B:B)</f>
        <v>0</v>
      </c>
      <c r="F27" s="46" t="s">
        <v>482</v>
      </c>
    </row>
    <row r="28" spans="1:6" ht="20.25" customHeight="1" x14ac:dyDescent="0.25">
      <c r="A28" s="170"/>
      <c r="B28" s="81" t="s">
        <v>42</v>
      </c>
      <c r="C28" s="60" t="s">
        <v>58</v>
      </c>
      <c r="D28" s="46">
        <f>+SUMIFS('5-илова'!O:O,'5-илова'!D:D,F:F,'5-илова'!B:B,#REF!)</f>
        <v>0</v>
      </c>
      <c r="E28" s="46">
        <v>0</v>
      </c>
      <c r="F28" s="46">
        <v>0</v>
      </c>
    </row>
    <row r="29" spans="1:6" ht="20.25" customHeight="1" x14ac:dyDescent="0.25">
      <c r="A29" s="170"/>
      <c r="B29" s="81" t="s">
        <v>42</v>
      </c>
      <c r="C29" s="60" t="s">
        <v>55</v>
      </c>
      <c r="D29" s="46">
        <f>+SUMIFS('5-илова'!Q:Q,'5-илова'!D:D,F:F,'5-илова'!B:B,B:B)</f>
        <v>0</v>
      </c>
      <c r="E29" s="46">
        <f>+SUMIFS('5-илова'!S:S,'5-илова'!D:D,F:F,'5-илова'!B:B,B:B)</f>
        <v>0</v>
      </c>
      <c r="F29" s="46" t="s">
        <v>436</v>
      </c>
    </row>
    <row r="30" spans="1:6" ht="20.25" customHeight="1" x14ac:dyDescent="0.25">
      <c r="A30" s="173"/>
      <c r="B30" s="82" t="s">
        <v>42</v>
      </c>
      <c r="C30" s="61" t="s">
        <v>55</v>
      </c>
      <c r="D30" s="19">
        <f>+SUMIFS('5-илова'!Q:Q,'5-илова'!D:D,F:F,'5-илова'!B:B,B:B)</f>
        <v>0</v>
      </c>
      <c r="E30" s="19">
        <f>+SUMIFS('5-илова'!S:S,'5-илова'!D:D,F:F,'5-илова'!B:B,B:B)</f>
        <v>0</v>
      </c>
      <c r="F30" s="19" t="s">
        <v>482</v>
      </c>
    </row>
    <row r="31" spans="1:6" x14ac:dyDescent="0.25">
      <c r="D31" s="88"/>
      <c r="E31" s="88"/>
    </row>
    <row r="32" spans="1:6" ht="18.75" customHeight="1" x14ac:dyDescent="0.25">
      <c r="A32" s="172" t="s">
        <v>70</v>
      </c>
      <c r="B32" s="172"/>
      <c r="C32" s="172"/>
      <c r="D32" s="172"/>
      <c r="E32" s="172"/>
      <c r="F32" s="172"/>
    </row>
    <row r="33" spans="1:6" x14ac:dyDescent="0.25">
      <c r="A33" s="172"/>
      <c r="B33" s="172"/>
      <c r="C33" s="172"/>
      <c r="D33" s="172"/>
      <c r="E33" s="172"/>
      <c r="F33" s="172"/>
    </row>
    <row r="34" spans="1:6" ht="31.5" customHeight="1" x14ac:dyDescent="0.25">
      <c r="A34" s="172"/>
      <c r="B34" s="172"/>
      <c r="C34" s="172"/>
      <c r="D34" s="172"/>
      <c r="E34" s="172"/>
      <c r="F34" s="172"/>
    </row>
  </sheetData>
  <mergeCells count="12">
    <mergeCell ref="A13:A18"/>
    <mergeCell ref="D5:E5"/>
    <mergeCell ref="A7:A12"/>
    <mergeCell ref="A32:F34"/>
    <mergeCell ref="A19:A24"/>
    <mergeCell ref="A25:A30"/>
    <mergeCell ref="E1:F1"/>
    <mergeCell ref="F5:F6"/>
    <mergeCell ref="A3:F3"/>
    <mergeCell ref="A5:A6"/>
    <mergeCell ref="B5:B6"/>
    <mergeCell ref="C5:C6"/>
  </mergeCells>
  <printOptions horizontalCentered="1"/>
  <pageMargins left="0.19685039370078741" right="0.19685039370078741" top="0.19685039370078741" bottom="0.19685039370078741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O13"/>
  <sheetViews>
    <sheetView zoomScale="85" zoomScaleNormal="85" zoomScaleSheetLayoutView="85" workbookViewId="0"/>
  </sheetViews>
  <sheetFormatPr defaultColWidth="9.140625" defaultRowHeight="18.75" x14ac:dyDescent="0.25"/>
  <cols>
    <col min="1" max="1" width="9.7109375" style="25" bestFit="1" customWidth="1"/>
    <col min="2" max="2" width="10.7109375" style="28" customWidth="1"/>
    <col min="3" max="3" width="15.28515625" style="25" customWidth="1"/>
    <col min="4" max="5" width="19.85546875" style="28" customWidth="1"/>
    <col min="6" max="6" width="16.5703125" style="28" customWidth="1"/>
    <col min="7" max="7" width="31.85546875" style="28" customWidth="1"/>
    <col min="8" max="8" width="12.28515625" style="28" customWidth="1"/>
    <col min="9" max="9" width="17.85546875" style="28" customWidth="1"/>
    <col min="10" max="10" width="15.7109375" style="28" customWidth="1"/>
    <col min="11" max="12" width="18.140625" style="28" customWidth="1"/>
    <col min="13" max="13" width="16.7109375" style="25" customWidth="1"/>
    <col min="14" max="15" width="15.7109375" style="25" customWidth="1"/>
    <col min="16" max="19" width="18.7109375" style="25" customWidth="1"/>
    <col min="20" max="25" width="15.7109375" style="25" customWidth="1"/>
    <col min="26" max="16384" width="9.140625" style="25"/>
  </cols>
  <sheetData>
    <row r="1" spans="1:15" ht="107.25" customHeight="1" x14ac:dyDescent="0.25">
      <c r="I1" s="174" t="s">
        <v>76</v>
      </c>
      <c r="J1" s="174"/>
      <c r="K1" s="174"/>
      <c r="L1" s="174"/>
    </row>
    <row r="2" spans="1:15" ht="77.25" customHeight="1" x14ac:dyDescent="0.25">
      <c r="A2" s="164" t="s">
        <v>494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27"/>
      <c r="N2" s="27"/>
      <c r="O2" s="27"/>
    </row>
    <row r="3" spans="1:15" x14ac:dyDescent="0.25">
      <c r="L3" s="24"/>
    </row>
    <row r="4" spans="1:15" ht="33.75" customHeight="1" x14ac:dyDescent="0.25">
      <c r="A4" s="176" t="s">
        <v>13</v>
      </c>
      <c r="B4" s="176" t="s">
        <v>14</v>
      </c>
      <c r="C4" s="176" t="s">
        <v>7</v>
      </c>
      <c r="D4" s="176" t="s">
        <v>43</v>
      </c>
      <c r="E4" s="176" t="s">
        <v>11</v>
      </c>
      <c r="F4" s="176" t="s">
        <v>12</v>
      </c>
      <c r="G4" s="178" t="s">
        <v>53</v>
      </c>
      <c r="H4" s="178"/>
      <c r="I4" s="176" t="s">
        <v>8</v>
      </c>
      <c r="J4" s="176" t="s">
        <v>9</v>
      </c>
      <c r="K4" s="176" t="s">
        <v>10</v>
      </c>
      <c r="L4" s="176" t="s">
        <v>63</v>
      </c>
    </row>
    <row r="5" spans="1:15" ht="99.95" customHeight="1" x14ac:dyDescent="0.25">
      <c r="A5" s="177"/>
      <c r="B5" s="177"/>
      <c r="C5" s="177"/>
      <c r="D5" s="177"/>
      <c r="E5" s="177"/>
      <c r="F5" s="177"/>
      <c r="G5" s="64" t="s">
        <v>59</v>
      </c>
      <c r="H5" s="64" t="s">
        <v>62</v>
      </c>
      <c r="I5" s="177"/>
      <c r="J5" s="177"/>
      <c r="K5" s="177"/>
      <c r="L5" s="177"/>
    </row>
    <row r="6" spans="1:15" s="75" customFormat="1" ht="15" x14ac:dyDescent="0.25">
      <c r="A6" s="71">
        <v>1</v>
      </c>
      <c r="B6" s="71">
        <v>0</v>
      </c>
      <c r="C6" s="72">
        <v>0</v>
      </c>
      <c r="D6" s="71">
        <v>0</v>
      </c>
      <c r="E6" s="71">
        <v>0</v>
      </c>
      <c r="F6" s="71">
        <v>0</v>
      </c>
      <c r="G6" s="71">
        <v>0</v>
      </c>
      <c r="H6" s="71">
        <v>0</v>
      </c>
      <c r="I6" s="71">
        <v>0</v>
      </c>
      <c r="J6" s="71">
        <v>0</v>
      </c>
      <c r="K6" s="71">
        <v>0</v>
      </c>
      <c r="L6" s="71">
        <v>0</v>
      </c>
    </row>
    <row r="7" spans="1:15" s="75" customFormat="1" ht="15" x14ac:dyDescent="0.25">
      <c r="A7" s="71">
        <f t="shared" ref="A7:A11" si="0">+A6+1</f>
        <v>2</v>
      </c>
      <c r="B7" s="71">
        <v>0</v>
      </c>
      <c r="C7" s="72">
        <v>0</v>
      </c>
      <c r="D7" s="71">
        <v>0</v>
      </c>
      <c r="E7" s="71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  <c r="K7" s="71">
        <v>0</v>
      </c>
      <c r="L7" s="71">
        <v>0</v>
      </c>
    </row>
    <row r="8" spans="1:15" s="75" customFormat="1" ht="15" x14ac:dyDescent="0.25">
      <c r="A8" s="71">
        <f t="shared" si="0"/>
        <v>3</v>
      </c>
      <c r="B8" s="71">
        <v>0</v>
      </c>
      <c r="C8" s="72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</row>
    <row r="9" spans="1:15" s="75" customFormat="1" ht="15" x14ac:dyDescent="0.25">
      <c r="A9" s="71">
        <f t="shared" si="0"/>
        <v>4</v>
      </c>
      <c r="B9" s="71">
        <v>0</v>
      </c>
      <c r="C9" s="72">
        <v>0</v>
      </c>
      <c r="D9" s="71">
        <v>0</v>
      </c>
      <c r="E9" s="71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</row>
    <row r="10" spans="1:15" s="75" customFormat="1" ht="15" x14ac:dyDescent="0.25">
      <c r="A10" s="71">
        <f t="shared" si="0"/>
        <v>5</v>
      </c>
      <c r="B10" s="71">
        <v>0</v>
      </c>
      <c r="C10" s="72">
        <v>0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</row>
    <row r="11" spans="1:15" s="75" customFormat="1" ht="15" x14ac:dyDescent="0.25">
      <c r="A11" s="71">
        <f t="shared" si="0"/>
        <v>6</v>
      </c>
      <c r="B11" s="71">
        <v>0</v>
      </c>
      <c r="C11" s="72">
        <v>0</v>
      </c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</row>
    <row r="12" spans="1:15" ht="14.25" customHeight="1" x14ac:dyDescent="0.25"/>
    <row r="13" spans="1:15" ht="54" customHeight="1" x14ac:dyDescent="0.25">
      <c r="A13" s="175" t="s">
        <v>70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</row>
  </sheetData>
  <autoFilter ref="A4:Y11" xr:uid="{00000000-0009-0000-0000-000003000000}">
    <filterColumn colId="7" showButton="0"/>
  </autoFilter>
  <mergeCells count="14">
    <mergeCell ref="A2:L2"/>
    <mergeCell ref="I1:L1"/>
    <mergeCell ref="A13:L13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pageSetUpPr fitToPage="1"/>
  </sheetPr>
  <dimension ref="A1:T99"/>
  <sheetViews>
    <sheetView zoomScale="85" zoomScaleNormal="85" zoomScaleSheetLayoutView="85" workbookViewId="0">
      <pane xSplit="4" ySplit="6" topLeftCell="E90" activePane="bottomRight" state="frozen"/>
      <selection pane="topRight" activeCell="E1" sqref="E1"/>
      <selection pane="bottomLeft" activeCell="A7" sqref="A7"/>
      <selection pane="bottomRight" activeCell="B99" sqref="B99:L99"/>
    </sheetView>
  </sheetViews>
  <sheetFormatPr defaultColWidth="9.140625" defaultRowHeight="18.75" x14ac:dyDescent="0.25"/>
  <cols>
    <col min="1" max="1" width="8.140625" style="21" customWidth="1"/>
    <col min="2" max="2" width="14.28515625" style="23" customWidth="1"/>
    <col min="3" max="3" width="30.28515625" style="21" customWidth="1"/>
    <col min="4" max="4" width="15.7109375" style="23" customWidth="1"/>
    <col min="5" max="5" width="18.140625" style="23" customWidth="1"/>
    <col min="6" max="6" width="25.7109375" style="23" customWidth="1"/>
    <col min="7" max="7" width="40.7109375" style="23" customWidth="1"/>
    <col min="8" max="8" width="18.140625" style="23" customWidth="1"/>
    <col min="9" max="9" width="17.85546875" style="23" customWidth="1"/>
    <col min="10" max="10" width="16.85546875" style="23" customWidth="1"/>
    <col min="11" max="11" width="18.140625" style="23" customWidth="1"/>
    <col min="12" max="12" width="19.42578125" style="23" customWidth="1"/>
    <col min="13" max="13" width="16.7109375" style="21" customWidth="1"/>
    <col min="14" max="15" width="15.7109375" style="84" customWidth="1"/>
    <col min="16" max="16" width="16.7109375" style="73" customWidth="1"/>
    <col min="17" max="18" width="15.7109375" style="73" customWidth="1"/>
    <col min="19" max="19" width="18.7109375" style="73" customWidth="1"/>
    <col min="20" max="22" width="18.7109375" style="21" customWidth="1"/>
    <col min="23" max="28" width="15.7109375" style="21" customWidth="1"/>
    <col min="29" max="16384" width="9.140625" style="21"/>
  </cols>
  <sheetData>
    <row r="1" spans="1:20" ht="74.25" customHeight="1" x14ac:dyDescent="0.25">
      <c r="I1" s="156" t="s">
        <v>479</v>
      </c>
      <c r="J1" s="156"/>
      <c r="K1" s="156"/>
      <c r="L1" s="156"/>
    </row>
    <row r="2" spans="1:20" x14ac:dyDescent="0.25">
      <c r="K2" s="180"/>
      <c r="L2" s="180"/>
    </row>
    <row r="3" spans="1:20" ht="81.75" customHeight="1" x14ac:dyDescent="0.25">
      <c r="A3" s="164" t="s">
        <v>495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22"/>
      <c r="N3" s="86"/>
      <c r="O3" s="86"/>
      <c r="P3" s="87"/>
      <c r="Q3" s="87"/>
      <c r="R3" s="87"/>
    </row>
    <row r="4" spans="1:20" x14ac:dyDescent="0.25">
      <c r="L4" s="24"/>
    </row>
    <row r="5" spans="1:20" s="74" customFormat="1" ht="24.95" customHeight="1" x14ac:dyDescent="0.25">
      <c r="A5" s="179" t="s">
        <v>13</v>
      </c>
      <c r="B5" s="179" t="s">
        <v>14</v>
      </c>
      <c r="C5" s="179" t="s">
        <v>7</v>
      </c>
      <c r="D5" s="179" t="s">
        <v>437</v>
      </c>
      <c r="E5" s="179" t="s">
        <v>11</v>
      </c>
      <c r="F5" s="179" t="s">
        <v>12</v>
      </c>
      <c r="G5" s="178" t="s">
        <v>53</v>
      </c>
      <c r="H5" s="178"/>
      <c r="I5" s="179" t="s">
        <v>8</v>
      </c>
      <c r="J5" s="179" t="s">
        <v>9</v>
      </c>
      <c r="K5" s="179" t="s">
        <v>10</v>
      </c>
      <c r="L5" s="179" t="s">
        <v>64</v>
      </c>
      <c r="N5" s="84"/>
      <c r="O5" s="84"/>
      <c r="P5" s="73"/>
      <c r="Q5" s="73"/>
      <c r="R5" s="73"/>
      <c r="S5" s="75"/>
    </row>
    <row r="6" spans="1:20" s="74" customFormat="1" ht="99.95" customHeight="1" x14ac:dyDescent="0.25">
      <c r="A6" s="179"/>
      <c r="B6" s="179"/>
      <c r="C6" s="179"/>
      <c r="D6" s="179"/>
      <c r="E6" s="179"/>
      <c r="F6" s="179"/>
      <c r="G6" s="83" t="s">
        <v>59</v>
      </c>
      <c r="H6" s="83" t="s">
        <v>62</v>
      </c>
      <c r="I6" s="179"/>
      <c r="J6" s="179"/>
      <c r="K6" s="179"/>
      <c r="L6" s="179"/>
      <c r="N6" s="71" t="s">
        <v>483</v>
      </c>
      <c r="O6" s="71" t="s">
        <v>16</v>
      </c>
      <c r="P6" s="71" t="s">
        <v>487</v>
      </c>
      <c r="Q6" s="71" t="s">
        <v>488</v>
      </c>
      <c r="R6" s="71" t="s">
        <v>16</v>
      </c>
      <c r="S6" s="71" t="s">
        <v>487</v>
      </c>
    </row>
    <row r="7" spans="1:20" s="74" customFormat="1" ht="15.75" x14ac:dyDescent="0.25">
      <c r="A7" s="90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N7" s="89"/>
      <c r="O7" s="89"/>
      <c r="P7" s="89"/>
      <c r="Q7" s="89"/>
      <c r="R7" s="89"/>
      <c r="S7" s="89"/>
    </row>
    <row r="8" spans="1:20" s="73" customFormat="1" ht="38.25" x14ac:dyDescent="0.25">
      <c r="A8" s="71">
        <f t="shared" ref="A8:A41" si="0">+ROW(A8)-7</f>
        <v>1</v>
      </c>
      <c r="B8" s="71" t="s">
        <v>18</v>
      </c>
      <c r="C8" s="72" t="s">
        <v>477</v>
      </c>
      <c r="D8" s="71" t="s">
        <v>436</v>
      </c>
      <c r="E8" s="77" t="s">
        <v>461</v>
      </c>
      <c r="F8" s="72" t="s">
        <v>507</v>
      </c>
      <c r="G8" s="72" t="s">
        <v>476</v>
      </c>
      <c r="H8" s="71" t="s">
        <v>540</v>
      </c>
      <c r="I8" s="71" t="s">
        <v>588</v>
      </c>
      <c r="J8" s="71">
        <v>12</v>
      </c>
      <c r="K8" s="71">
        <v>102666515</v>
      </c>
      <c r="L8" s="71">
        <f t="shared" ref="L8:L23" si="1">+J8*K8</f>
        <v>1231998180</v>
      </c>
      <c r="N8" s="84"/>
      <c r="O8" s="84">
        <f>+IF(N8&gt;0,J8,0)</f>
        <v>0</v>
      </c>
      <c r="P8" s="84">
        <f>+IF(N8&gt;0,L8,0)</f>
        <v>0</v>
      </c>
      <c r="Q8" s="84">
        <f>+IF(N8&gt;0,0,1)</f>
        <v>1</v>
      </c>
      <c r="R8" s="84">
        <f>+IF(Q8&gt;0,J8,0)</f>
        <v>12</v>
      </c>
      <c r="S8" s="84">
        <f>+IF(Q8&gt;0,L8,0)</f>
        <v>1231998180</v>
      </c>
      <c r="T8" s="73">
        <f>+L8-P8-S8</f>
        <v>0</v>
      </c>
    </row>
    <row r="9" spans="1:20" s="73" customFormat="1" ht="38.25" x14ac:dyDescent="0.25">
      <c r="A9" s="71">
        <f t="shared" si="0"/>
        <v>2</v>
      </c>
      <c r="B9" s="71" t="s">
        <v>18</v>
      </c>
      <c r="C9" s="72" t="s">
        <v>474</v>
      </c>
      <c r="D9" s="71" t="s">
        <v>436</v>
      </c>
      <c r="E9" s="77" t="s">
        <v>461</v>
      </c>
      <c r="F9" s="72" t="s">
        <v>508</v>
      </c>
      <c r="G9" s="72" t="s">
        <v>569</v>
      </c>
      <c r="H9" s="71" t="s">
        <v>541</v>
      </c>
      <c r="I9" s="71" t="s">
        <v>473</v>
      </c>
      <c r="J9" s="71">
        <v>100</v>
      </c>
      <c r="K9" s="71">
        <v>3800</v>
      </c>
      <c r="L9" s="71">
        <f t="shared" ref="L9" si="2">+J9*K9</f>
        <v>380000</v>
      </c>
      <c r="N9" s="84">
        <v>1</v>
      </c>
      <c r="O9" s="84">
        <f t="shared" ref="O9" si="3">+IF(N9&gt;0,J9,0)</f>
        <v>100</v>
      </c>
      <c r="P9" s="84">
        <f t="shared" ref="P9" si="4">+IF(N9&gt;0,L9,0)</f>
        <v>380000</v>
      </c>
      <c r="Q9" s="84">
        <f t="shared" ref="Q9" si="5">+IF(N9&gt;0,0,1)</f>
        <v>0</v>
      </c>
      <c r="R9" s="84">
        <f t="shared" ref="R9" si="6">+IF(Q9&gt;0,J9,0)</f>
        <v>0</v>
      </c>
      <c r="S9" s="84">
        <f t="shared" ref="S9" si="7">+IF(Q9&gt;0,L9,0)</f>
        <v>0</v>
      </c>
      <c r="T9" s="73">
        <f t="shared" ref="T9:T97" si="8">+L9-P9-S9</f>
        <v>0</v>
      </c>
    </row>
    <row r="10" spans="1:20" s="73" customFormat="1" ht="38.25" x14ac:dyDescent="0.25">
      <c r="A10" s="71">
        <f t="shared" si="0"/>
        <v>3</v>
      </c>
      <c r="B10" s="71" t="s">
        <v>18</v>
      </c>
      <c r="C10" s="72" t="s">
        <v>474</v>
      </c>
      <c r="D10" s="71" t="s">
        <v>436</v>
      </c>
      <c r="E10" s="77" t="s">
        <v>461</v>
      </c>
      <c r="F10" s="72" t="s">
        <v>508</v>
      </c>
      <c r="G10" s="72" t="s">
        <v>569</v>
      </c>
      <c r="H10" s="71" t="s">
        <v>541</v>
      </c>
      <c r="I10" s="71" t="s">
        <v>473</v>
      </c>
      <c r="J10" s="71">
        <v>700</v>
      </c>
      <c r="K10" s="71">
        <v>400</v>
      </c>
      <c r="L10" s="71">
        <f t="shared" si="1"/>
        <v>280000</v>
      </c>
      <c r="N10" s="91"/>
      <c r="O10" s="84">
        <f t="shared" ref="O10:O47" si="9">+IF(N10&gt;0,J10,0)</f>
        <v>0</v>
      </c>
      <c r="P10" s="84">
        <f t="shared" ref="P10:P47" si="10">+IF(N10&gt;0,L10,0)</f>
        <v>0</v>
      </c>
      <c r="Q10" s="91">
        <v>1</v>
      </c>
      <c r="R10" s="84">
        <f t="shared" ref="R10:R47" si="11">+IF(Q10&gt;0,J10,0)</f>
        <v>700</v>
      </c>
      <c r="S10" s="84">
        <f t="shared" ref="S10:S47" si="12">+IF(Q10&gt;0,L10,0)</f>
        <v>280000</v>
      </c>
      <c r="T10" s="73">
        <f t="shared" si="8"/>
        <v>0</v>
      </c>
    </row>
    <row r="11" spans="1:20" s="73" customFormat="1" ht="15" x14ac:dyDescent="0.25">
      <c r="A11" s="71">
        <f t="shared" si="0"/>
        <v>4</v>
      </c>
      <c r="B11" s="71" t="s">
        <v>18</v>
      </c>
      <c r="C11" s="72" t="s">
        <v>472</v>
      </c>
      <c r="D11" s="71" t="s">
        <v>436</v>
      </c>
      <c r="E11" s="77" t="s">
        <v>460</v>
      </c>
      <c r="F11" s="72" t="s">
        <v>509</v>
      </c>
      <c r="G11" s="72" t="s">
        <v>570</v>
      </c>
      <c r="H11" s="71" t="s">
        <v>542</v>
      </c>
      <c r="I11" s="71" t="s">
        <v>473</v>
      </c>
      <c r="J11" s="71">
        <v>25</v>
      </c>
      <c r="K11" s="71">
        <v>14630</v>
      </c>
      <c r="L11" s="71">
        <f t="shared" si="1"/>
        <v>365750</v>
      </c>
      <c r="N11" s="84">
        <v>1</v>
      </c>
      <c r="O11" s="84">
        <f t="shared" si="9"/>
        <v>25</v>
      </c>
      <c r="P11" s="84">
        <f t="shared" si="10"/>
        <v>365750</v>
      </c>
      <c r="Q11" s="84">
        <f t="shared" ref="Q11:Q47" si="13">+IF(N11&gt;0,0,1)</f>
        <v>0</v>
      </c>
      <c r="R11" s="84">
        <f t="shared" si="11"/>
        <v>0</v>
      </c>
      <c r="S11" s="84">
        <f t="shared" si="12"/>
        <v>0</v>
      </c>
      <c r="T11" s="73">
        <f t="shared" si="8"/>
        <v>0</v>
      </c>
    </row>
    <row r="12" spans="1:20" s="73" customFormat="1" ht="15" x14ac:dyDescent="0.25">
      <c r="A12" s="71">
        <f t="shared" si="0"/>
        <v>5</v>
      </c>
      <c r="B12" s="71" t="s">
        <v>18</v>
      </c>
      <c r="C12" s="72" t="s">
        <v>454</v>
      </c>
      <c r="D12" s="71" t="s">
        <v>436</v>
      </c>
      <c r="E12" s="77" t="s">
        <v>460</v>
      </c>
      <c r="F12" s="72" t="s">
        <v>510</v>
      </c>
      <c r="G12" s="72" t="s">
        <v>571</v>
      </c>
      <c r="H12" s="71" t="s">
        <v>543</v>
      </c>
      <c r="I12" s="71" t="s">
        <v>441</v>
      </c>
      <c r="J12" s="71">
        <v>1</v>
      </c>
      <c r="K12" s="71">
        <v>73500</v>
      </c>
      <c r="L12" s="71">
        <f t="shared" si="1"/>
        <v>73500</v>
      </c>
      <c r="N12" s="84"/>
      <c r="O12" s="84">
        <f t="shared" si="9"/>
        <v>0</v>
      </c>
      <c r="P12" s="84">
        <f t="shared" si="10"/>
        <v>0</v>
      </c>
      <c r="Q12" s="84">
        <f t="shared" si="13"/>
        <v>1</v>
      </c>
      <c r="R12" s="84">
        <f t="shared" si="11"/>
        <v>1</v>
      </c>
      <c r="S12" s="84">
        <f t="shared" si="12"/>
        <v>73500</v>
      </c>
      <c r="T12" s="73">
        <f t="shared" si="8"/>
        <v>0</v>
      </c>
    </row>
    <row r="13" spans="1:20" s="73" customFormat="1" ht="30" x14ac:dyDescent="0.25">
      <c r="A13" s="71">
        <f t="shared" si="0"/>
        <v>6</v>
      </c>
      <c r="B13" s="71" t="s">
        <v>18</v>
      </c>
      <c r="C13" s="72" t="s">
        <v>459</v>
      </c>
      <c r="D13" s="71" t="s">
        <v>436</v>
      </c>
      <c r="E13" s="77" t="s">
        <v>460</v>
      </c>
      <c r="F13" s="72" t="s">
        <v>511</v>
      </c>
      <c r="G13" s="72" t="s">
        <v>572</v>
      </c>
      <c r="H13" s="71" t="s">
        <v>544</v>
      </c>
      <c r="I13" s="71" t="s">
        <v>441</v>
      </c>
      <c r="J13" s="71">
        <v>1</v>
      </c>
      <c r="K13" s="71">
        <v>95000</v>
      </c>
      <c r="L13" s="71">
        <f t="shared" si="1"/>
        <v>95000</v>
      </c>
      <c r="N13" s="84"/>
      <c r="O13" s="84">
        <f t="shared" si="9"/>
        <v>0</v>
      </c>
      <c r="P13" s="84">
        <f t="shared" si="10"/>
        <v>0</v>
      </c>
      <c r="Q13" s="84">
        <f t="shared" si="13"/>
        <v>1</v>
      </c>
      <c r="R13" s="84">
        <f t="shared" si="11"/>
        <v>1</v>
      </c>
      <c r="S13" s="84">
        <f t="shared" si="12"/>
        <v>95000</v>
      </c>
      <c r="T13" s="73">
        <f t="shared" si="8"/>
        <v>0</v>
      </c>
    </row>
    <row r="14" spans="1:20" s="73" customFormat="1" ht="15" x14ac:dyDescent="0.25">
      <c r="A14" s="71">
        <f t="shared" si="0"/>
        <v>7</v>
      </c>
      <c r="B14" s="71" t="s">
        <v>18</v>
      </c>
      <c r="C14" s="72" t="s">
        <v>589</v>
      </c>
      <c r="D14" s="71" t="s">
        <v>436</v>
      </c>
      <c r="E14" s="77" t="s">
        <v>460</v>
      </c>
      <c r="F14" s="72" t="s">
        <v>512</v>
      </c>
      <c r="G14" s="72" t="s">
        <v>478</v>
      </c>
      <c r="H14" s="71" t="s">
        <v>545</v>
      </c>
      <c r="I14" s="71" t="s">
        <v>590</v>
      </c>
      <c r="J14" s="71">
        <v>30</v>
      </c>
      <c r="K14" s="71">
        <v>15900</v>
      </c>
      <c r="L14" s="71">
        <f t="shared" si="1"/>
        <v>477000</v>
      </c>
      <c r="N14" s="84">
        <v>1</v>
      </c>
      <c r="O14" s="84">
        <f t="shared" si="9"/>
        <v>30</v>
      </c>
      <c r="P14" s="84">
        <f t="shared" si="10"/>
        <v>477000</v>
      </c>
      <c r="Q14" s="84">
        <f t="shared" si="13"/>
        <v>0</v>
      </c>
      <c r="R14" s="84">
        <f t="shared" si="11"/>
        <v>0</v>
      </c>
      <c r="S14" s="84">
        <f t="shared" si="12"/>
        <v>0</v>
      </c>
      <c r="T14" s="73">
        <f t="shared" si="8"/>
        <v>0</v>
      </c>
    </row>
    <row r="15" spans="1:20" s="73" customFormat="1" ht="30" x14ac:dyDescent="0.25">
      <c r="A15" s="71">
        <f t="shared" si="0"/>
        <v>8</v>
      </c>
      <c r="B15" s="71" t="s">
        <v>18</v>
      </c>
      <c r="C15" s="72" t="s">
        <v>591</v>
      </c>
      <c r="D15" s="71" t="s">
        <v>436</v>
      </c>
      <c r="E15" s="77" t="s">
        <v>460</v>
      </c>
      <c r="F15" s="72" t="s">
        <v>513</v>
      </c>
      <c r="G15" s="72" t="s">
        <v>573</v>
      </c>
      <c r="H15" s="71" t="s">
        <v>546</v>
      </c>
      <c r="I15" s="71" t="s">
        <v>473</v>
      </c>
      <c r="J15" s="76">
        <v>30</v>
      </c>
      <c r="K15" s="76">
        <v>8200</v>
      </c>
      <c r="L15" s="76">
        <f t="shared" si="1"/>
        <v>246000</v>
      </c>
      <c r="N15" s="84">
        <v>1</v>
      </c>
      <c r="O15" s="84">
        <f t="shared" si="9"/>
        <v>30</v>
      </c>
      <c r="P15" s="84">
        <f t="shared" si="10"/>
        <v>246000</v>
      </c>
      <c r="Q15" s="84">
        <f t="shared" si="13"/>
        <v>0</v>
      </c>
      <c r="R15" s="84">
        <f t="shared" si="11"/>
        <v>0</v>
      </c>
      <c r="S15" s="84">
        <f t="shared" si="12"/>
        <v>0</v>
      </c>
      <c r="T15" s="73">
        <f t="shared" si="8"/>
        <v>0</v>
      </c>
    </row>
    <row r="16" spans="1:20" s="73" customFormat="1" ht="30" x14ac:dyDescent="0.25">
      <c r="A16" s="71">
        <f t="shared" si="0"/>
        <v>9</v>
      </c>
      <c r="B16" s="71" t="s">
        <v>18</v>
      </c>
      <c r="C16" s="72" t="s">
        <v>592</v>
      </c>
      <c r="D16" s="71" t="s">
        <v>436</v>
      </c>
      <c r="E16" s="77" t="s">
        <v>460</v>
      </c>
      <c r="F16" s="72" t="s">
        <v>514</v>
      </c>
      <c r="G16" s="72" t="s">
        <v>574</v>
      </c>
      <c r="H16" s="71" t="s">
        <v>547</v>
      </c>
      <c r="I16" s="71" t="s">
        <v>473</v>
      </c>
      <c r="J16" s="76">
        <v>50</v>
      </c>
      <c r="K16" s="71">
        <v>15900</v>
      </c>
      <c r="L16" s="76">
        <f t="shared" si="1"/>
        <v>795000</v>
      </c>
      <c r="N16" s="84">
        <v>1</v>
      </c>
      <c r="O16" s="84">
        <f t="shared" si="9"/>
        <v>50</v>
      </c>
      <c r="P16" s="84">
        <f t="shared" si="10"/>
        <v>795000</v>
      </c>
      <c r="Q16" s="84">
        <f t="shared" si="13"/>
        <v>0</v>
      </c>
      <c r="R16" s="84">
        <f t="shared" si="11"/>
        <v>0</v>
      </c>
      <c r="S16" s="84">
        <f t="shared" si="12"/>
        <v>0</v>
      </c>
      <c r="T16" s="73">
        <f t="shared" si="8"/>
        <v>0</v>
      </c>
    </row>
    <row r="17" spans="1:20" s="73" customFormat="1" ht="15" x14ac:dyDescent="0.25">
      <c r="A17" s="71">
        <f t="shared" si="0"/>
        <v>10</v>
      </c>
      <c r="B17" s="71" t="s">
        <v>18</v>
      </c>
      <c r="C17" s="72" t="s">
        <v>593</v>
      </c>
      <c r="D17" s="71" t="s">
        <v>436</v>
      </c>
      <c r="E17" s="77" t="s">
        <v>460</v>
      </c>
      <c r="F17" s="72" t="s">
        <v>515</v>
      </c>
      <c r="G17" s="72" t="s">
        <v>575</v>
      </c>
      <c r="H17" s="71" t="s">
        <v>548</v>
      </c>
      <c r="I17" s="71" t="s">
        <v>473</v>
      </c>
      <c r="J17" s="76">
        <v>100</v>
      </c>
      <c r="K17" s="76">
        <v>2180</v>
      </c>
      <c r="L17" s="76">
        <f t="shared" si="1"/>
        <v>218000</v>
      </c>
      <c r="N17" s="84">
        <v>1</v>
      </c>
      <c r="O17" s="84">
        <f t="shared" si="9"/>
        <v>100</v>
      </c>
      <c r="P17" s="84">
        <f t="shared" si="10"/>
        <v>218000</v>
      </c>
      <c r="Q17" s="84">
        <f t="shared" si="13"/>
        <v>0</v>
      </c>
      <c r="R17" s="84">
        <f t="shared" si="11"/>
        <v>0</v>
      </c>
      <c r="S17" s="84">
        <f t="shared" si="12"/>
        <v>0</v>
      </c>
      <c r="T17" s="73">
        <f t="shared" si="8"/>
        <v>0</v>
      </c>
    </row>
    <row r="18" spans="1:20" s="73" customFormat="1" ht="15" x14ac:dyDescent="0.25">
      <c r="A18" s="71">
        <f t="shared" si="0"/>
        <v>11</v>
      </c>
      <c r="B18" s="71" t="s">
        <v>18</v>
      </c>
      <c r="C18" s="72" t="s">
        <v>457</v>
      </c>
      <c r="D18" s="71" t="s">
        <v>436</v>
      </c>
      <c r="E18" s="77" t="s">
        <v>460</v>
      </c>
      <c r="F18" s="72" t="s">
        <v>516</v>
      </c>
      <c r="G18" s="72" t="s">
        <v>458</v>
      </c>
      <c r="H18" s="71" t="s">
        <v>549</v>
      </c>
      <c r="I18" s="71" t="s">
        <v>456</v>
      </c>
      <c r="J18" s="71">
        <v>200</v>
      </c>
      <c r="K18" s="71">
        <v>4900</v>
      </c>
      <c r="L18" s="71">
        <f t="shared" si="1"/>
        <v>980000</v>
      </c>
      <c r="N18" s="84">
        <v>1</v>
      </c>
      <c r="O18" s="84">
        <f t="shared" si="9"/>
        <v>200</v>
      </c>
      <c r="P18" s="84">
        <f t="shared" si="10"/>
        <v>980000</v>
      </c>
      <c r="Q18" s="84">
        <f t="shared" si="13"/>
        <v>0</v>
      </c>
      <c r="R18" s="84">
        <f t="shared" si="11"/>
        <v>0</v>
      </c>
      <c r="S18" s="84">
        <f t="shared" si="12"/>
        <v>0</v>
      </c>
      <c r="T18" s="73">
        <f t="shared" si="8"/>
        <v>0</v>
      </c>
    </row>
    <row r="19" spans="1:20" s="73" customFormat="1" ht="15" x14ac:dyDescent="0.25">
      <c r="A19" s="71">
        <f t="shared" si="0"/>
        <v>12</v>
      </c>
      <c r="B19" s="71" t="s">
        <v>18</v>
      </c>
      <c r="C19" s="72" t="s">
        <v>594</v>
      </c>
      <c r="D19" s="71" t="s">
        <v>436</v>
      </c>
      <c r="E19" s="77" t="s">
        <v>460</v>
      </c>
      <c r="F19" s="72" t="s">
        <v>517</v>
      </c>
      <c r="G19" s="72" t="s">
        <v>576</v>
      </c>
      <c r="H19" s="71" t="s">
        <v>550</v>
      </c>
      <c r="I19" s="71" t="s">
        <v>473</v>
      </c>
      <c r="J19" s="71">
        <v>15</v>
      </c>
      <c r="K19" s="71">
        <v>46000</v>
      </c>
      <c r="L19" s="71">
        <f t="shared" si="1"/>
        <v>690000</v>
      </c>
      <c r="N19" s="84">
        <v>1</v>
      </c>
      <c r="O19" s="84">
        <f t="shared" si="9"/>
        <v>15</v>
      </c>
      <c r="P19" s="84">
        <f t="shared" si="10"/>
        <v>690000</v>
      </c>
      <c r="Q19" s="84">
        <f t="shared" si="13"/>
        <v>0</v>
      </c>
      <c r="R19" s="84">
        <f t="shared" si="11"/>
        <v>0</v>
      </c>
      <c r="S19" s="84">
        <f t="shared" si="12"/>
        <v>0</v>
      </c>
      <c r="T19" s="73">
        <f t="shared" si="8"/>
        <v>0</v>
      </c>
    </row>
    <row r="20" spans="1:20" s="73" customFormat="1" ht="30" x14ac:dyDescent="0.25">
      <c r="A20" s="71">
        <f t="shared" si="0"/>
        <v>13</v>
      </c>
      <c r="B20" s="71" t="s">
        <v>18</v>
      </c>
      <c r="C20" s="72" t="s">
        <v>595</v>
      </c>
      <c r="D20" s="71" t="s">
        <v>436</v>
      </c>
      <c r="E20" s="77" t="s">
        <v>460</v>
      </c>
      <c r="F20" s="72" t="s">
        <v>518</v>
      </c>
      <c r="G20" s="72" t="s">
        <v>577</v>
      </c>
      <c r="H20" s="71" t="s">
        <v>551</v>
      </c>
      <c r="I20" s="71" t="s">
        <v>441</v>
      </c>
      <c r="J20" s="71">
        <v>1</v>
      </c>
      <c r="K20" s="71">
        <v>1500000</v>
      </c>
      <c r="L20" s="71">
        <f t="shared" si="1"/>
        <v>1500000</v>
      </c>
      <c r="N20" s="84"/>
      <c r="O20" s="84">
        <f t="shared" si="9"/>
        <v>0</v>
      </c>
      <c r="P20" s="84">
        <f t="shared" si="10"/>
        <v>0</v>
      </c>
      <c r="Q20" s="84">
        <f t="shared" si="13"/>
        <v>1</v>
      </c>
      <c r="R20" s="84">
        <f t="shared" si="11"/>
        <v>1</v>
      </c>
      <c r="S20" s="84">
        <f t="shared" si="12"/>
        <v>1500000</v>
      </c>
      <c r="T20" s="73">
        <f t="shared" si="8"/>
        <v>0</v>
      </c>
    </row>
    <row r="21" spans="1:20" s="73" customFormat="1" ht="38.25" x14ac:dyDescent="0.25">
      <c r="A21" s="71">
        <f t="shared" si="0"/>
        <v>14</v>
      </c>
      <c r="B21" s="71" t="s">
        <v>18</v>
      </c>
      <c r="C21" s="72" t="s">
        <v>596</v>
      </c>
      <c r="D21" s="71" t="s">
        <v>436</v>
      </c>
      <c r="E21" s="77" t="s">
        <v>462</v>
      </c>
      <c r="F21" s="72" t="s">
        <v>519</v>
      </c>
      <c r="G21" s="72" t="s">
        <v>451</v>
      </c>
      <c r="H21" s="71" t="s">
        <v>552</v>
      </c>
      <c r="I21" s="71" t="s">
        <v>441</v>
      </c>
      <c r="J21" s="71">
        <v>3</v>
      </c>
      <c r="K21" s="71">
        <v>360000</v>
      </c>
      <c r="L21" s="71">
        <f t="shared" si="1"/>
        <v>1080000</v>
      </c>
      <c r="N21" s="84"/>
      <c r="O21" s="84">
        <f t="shared" si="9"/>
        <v>0</v>
      </c>
      <c r="P21" s="84">
        <f t="shared" si="10"/>
        <v>0</v>
      </c>
      <c r="Q21" s="84">
        <f t="shared" si="13"/>
        <v>1</v>
      </c>
      <c r="R21" s="84">
        <f t="shared" si="11"/>
        <v>3</v>
      </c>
      <c r="S21" s="84">
        <f t="shared" si="12"/>
        <v>1080000</v>
      </c>
      <c r="T21" s="73">
        <f t="shared" si="8"/>
        <v>0</v>
      </c>
    </row>
    <row r="22" spans="1:20" s="73" customFormat="1" ht="15" x14ac:dyDescent="0.25">
      <c r="A22" s="71">
        <f t="shared" si="0"/>
        <v>15</v>
      </c>
      <c r="B22" s="71" t="s">
        <v>18</v>
      </c>
      <c r="C22" s="72" t="s">
        <v>597</v>
      </c>
      <c r="D22" s="71" t="s">
        <v>436</v>
      </c>
      <c r="E22" s="77" t="s">
        <v>460</v>
      </c>
      <c r="F22" s="72" t="s">
        <v>520</v>
      </c>
      <c r="G22" s="72" t="s">
        <v>578</v>
      </c>
      <c r="H22" s="71" t="s">
        <v>553</v>
      </c>
      <c r="I22" s="71" t="s">
        <v>473</v>
      </c>
      <c r="J22" s="71">
        <v>1</v>
      </c>
      <c r="K22" s="71">
        <v>800000</v>
      </c>
      <c r="L22" s="71">
        <f t="shared" si="1"/>
        <v>800000</v>
      </c>
      <c r="N22" s="84">
        <v>1</v>
      </c>
      <c r="O22" s="84">
        <f t="shared" si="9"/>
        <v>1</v>
      </c>
      <c r="P22" s="84">
        <f t="shared" si="10"/>
        <v>800000</v>
      </c>
      <c r="Q22" s="84">
        <f t="shared" si="13"/>
        <v>0</v>
      </c>
      <c r="R22" s="84">
        <f t="shared" si="11"/>
        <v>0</v>
      </c>
      <c r="S22" s="84">
        <f t="shared" si="12"/>
        <v>0</v>
      </c>
      <c r="T22" s="73">
        <f t="shared" si="8"/>
        <v>0</v>
      </c>
    </row>
    <row r="23" spans="1:20" s="73" customFormat="1" ht="38.25" x14ac:dyDescent="0.25">
      <c r="A23" s="71">
        <f t="shared" si="0"/>
        <v>16</v>
      </c>
      <c r="B23" s="71" t="s">
        <v>18</v>
      </c>
      <c r="C23" s="72" t="s">
        <v>452</v>
      </c>
      <c r="D23" s="71" t="s">
        <v>436</v>
      </c>
      <c r="E23" s="77" t="s">
        <v>462</v>
      </c>
      <c r="F23" s="72" t="s">
        <v>521</v>
      </c>
      <c r="G23" s="72" t="s">
        <v>579</v>
      </c>
      <c r="H23" s="71" t="s">
        <v>554</v>
      </c>
      <c r="I23" s="71" t="s">
        <v>441</v>
      </c>
      <c r="J23" s="71">
        <v>4</v>
      </c>
      <c r="K23" s="71">
        <v>538700</v>
      </c>
      <c r="L23" s="71">
        <f t="shared" si="1"/>
        <v>2154800</v>
      </c>
      <c r="N23" s="84"/>
      <c r="O23" s="84">
        <f t="shared" si="9"/>
        <v>0</v>
      </c>
      <c r="P23" s="84">
        <f t="shared" si="10"/>
        <v>0</v>
      </c>
      <c r="Q23" s="84">
        <f t="shared" si="13"/>
        <v>1</v>
      </c>
      <c r="R23" s="84">
        <f t="shared" si="11"/>
        <v>4</v>
      </c>
      <c r="S23" s="84">
        <f t="shared" si="12"/>
        <v>2154800</v>
      </c>
      <c r="T23" s="73">
        <f t="shared" si="8"/>
        <v>0</v>
      </c>
    </row>
    <row r="24" spans="1:20" s="73" customFormat="1" ht="45" x14ac:dyDescent="0.25">
      <c r="A24" s="71">
        <f t="shared" si="0"/>
        <v>17</v>
      </c>
      <c r="B24" s="71" t="s">
        <v>18</v>
      </c>
      <c r="C24" s="72" t="s">
        <v>445</v>
      </c>
      <c r="D24" s="71" t="s">
        <v>436</v>
      </c>
      <c r="E24" s="77" t="s">
        <v>461</v>
      </c>
      <c r="F24" s="72" t="s">
        <v>522</v>
      </c>
      <c r="G24" s="72" t="s">
        <v>446</v>
      </c>
      <c r="H24" s="71" t="s">
        <v>555</v>
      </c>
      <c r="I24" s="71" t="s">
        <v>441</v>
      </c>
      <c r="J24" s="71">
        <v>3</v>
      </c>
      <c r="K24" s="71">
        <f>144702720/3</f>
        <v>48234240</v>
      </c>
      <c r="L24" s="71">
        <f t="shared" ref="L24:L31" si="14">+J24*K24</f>
        <v>144702720</v>
      </c>
      <c r="N24" s="84"/>
      <c r="O24" s="84">
        <f t="shared" si="9"/>
        <v>0</v>
      </c>
      <c r="P24" s="84">
        <f t="shared" si="10"/>
        <v>0</v>
      </c>
      <c r="Q24" s="84">
        <f t="shared" si="13"/>
        <v>1</v>
      </c>
      <c r="R24" s="84">
        <f t="shared" si="11"/>
        <v>3</v>
      </c>
      <c r="S24" s="84">
        <f t="shared" si="12"/>
        <v>144702720</v>
      </c>
      <c r="T24" s="73">
        <f t="shared" si="8"/>
        <v>0</v>
      </c>
    </row>
    <row r="25" spans="1:20" s="73" customFormat="1" ht="15" x14ac:dyDescent="0.25">
      <c r="A25" s="71">
        <f t="shared" si="0"/>
        <v>18</v>
      </c>
      <c r="B25" s="71" t="s">
        <v>18</v>
      </c>
      <c r="C25" s="72" t="s">
        <v>454</v>
      </c>
      <c r="D25" s="71" t="s">
        <v>436</v>
      </c>
      <c r="E25" s="77" t="s">
        <v>460</v>
      </c>
      <c r="F25" s="72" t="s">
        <v>523</v>
      </c>
      <c r="G25" s="72" t="s">
        <v>455</v>
      </c>
      <c r="H25" s="71" t="s">
        <v>556</v>
      </c>
      <c r="I25" s="71" t="s">
        <v>441</v>
      </c>
      <c r="J25" s="71">
        <v>1</v>
      </c>
      <c r="K25" s="71">
        <v>17000</v>
      </c>
      <c r="L25" s="71">
        <f t="shared" si="14"/>
        <v>17000</v>
      </c>
      <c r="N25" s="84"/>
      <c r="O25" s="84">
        <f t="shared" si="9"/>
        <v>0</v>
      </c>
      <c r="P25" s="84">
        <f t="shared" si="10"/>
        <v>0</v>
      </c>
      <c r="Q25" s="84">
        <f t="shared" si="13"/>
        <v>1</v>
      </c>
      <c r="R25" s="84">
        <f t="shared" si="11"/>
        <v>1</v>
      </c>
      <c r="S25" s="84">
        <f t="shared" si="12"/>
        <v>17000</v>
      </c>
      <c r="T25" s="73">
        <f t="shared" si="8"/>
        <v>0</v>
      </c>
    </row>
    <row r="26" spans="1:20" s="73" customFormat="1" ht="15" x14ac:dyDescent="0.25">
      <c r="A26" s="71">
        <f t="shared" si="0"/>
        <v>19</v>
      </c>
      <c r="B26" s="71" t="s">
        <v>18</v>
      </c>
      <c r="C26" s="72" t="s">
        <v>598</v>
      </c>
      <c r="D26" s="71" t="s">
        <v>436</v>
      </c>
      <c r="E26" s="77" t="s">
        <v>460</v>
      </c>
      <c r="F26" s="72" t="s">
        <v>524</v>
      </c>
      <c r="G26" s="72" t="s">
        <v>580</v>
      </c>
      <c r="H26" s="71" t="s">
        <v>557</v>
      </c>
      <c r="I26" s="71" t="s">
        <v>456</v>
      </c>
      <c r="J26" s="71">
        <v>2</v>
      </c>
      <c r="K26" s="71">
        <v>359900</v>
      </c>
      <c r="L26" s="71">
        <f t="shared" si="14"/>
        <v>719800</v>
      </c>
      <c r="N26" s="84">
        <v>1</v>
      </c>
      <c r="O26" s="84">
        <f t="shared" si="9"/>
        <v>2</v>
      </c>
      <c r="P26" s="84">
        <f t="shared" si="10"/>
        <v>719800</v>
      </c>
      <c r="Q26" s="84">
        <f t="shared" si="13"/>
        <v>0</v>
      </c>
      <c r="R26" s="84">
        <f t="shared" si="11"/>
        <v>0</v>
      </c>
      <c r="S26" s="84">
        <f t="shared" si="12"/>
        <v>0</v>
      </c>
      <c r="T26" s="73">
        <f t="shared" si="8"/>
        <v>0</v>
      </c>
    </row>
    <row r="27" spans="1:20" s="73" customFormat="1" ht="15" x14ac:dyDescent="0.25">
      <c r="A27" s="71">
        <f t="shared" si="0"/>
        <v>20</v>
      </c>
      <c r="B27" s="71" t="s">
        <v>18</v>
      </c>
      <c r="C27" s="72" t="s">
        <v>599</v>
      </c>
      <c r="D27" s="71" t="s">
        <v>436</v>
      </c>
      <c r="E27" s="77" t="s">
        <v>460</v>
      </c>
      <c r="F27" s="72" t="s">
        <v>525</v>
      </c>
      <c r="G27" s="72" t="s">
        <v>580</v>
      </c>
      <c r="H27" s="71" t="s">
        <v>557</v>
      </c>
      <c r="I27" s="71" t="s">
        <v>473</v>
      </c>
      <c r="J27" s="71">
        <v>2</v>
      </c>
      <c r="K27" s="71">
        <v>59000</v>
      </c>
      <c r="L27" s="71">
        <f t="shared" si="14"/>
        <v>118000</v>
      </c>
      <c r="N27" s="84">
        <v>1</v>
      </c>
      <c r="O27" s="84">
        <f t="shared" si="9"/>
        <v>2</v>
      </c>
      <c r="P27" s="84">
        <f t="shared" si="10"/>
        <v>118000</v>
      </c>
      <c r="Q27" s="84">
        <f t="shared" si="13"/>
        <v>0</v>
      </c>
      <c r="R27" s="84">
        <f t="shared" si="11"/>
        <v>0</v>
      </c>
      <c r="S27" s="84">
        <f t="shared" si="12"/>
        <v>0</v>
      </c>
      <c r="T27" s="73">
        <f t="shared" si="8"/>
        <v>0</v>
      </c>
    </row>
    <row r="28" spans="1:20" s="73" customFormat="1" ht="15" x14ac:dyDescent="0.25">
      <c r="A28" s="71">
        <f t="shared" si="0"/>
        <v>21</v>
      </c>
      <c r="B28" s="71" t="s">
        <v>18</v>
      </c>
      <c r="C28" s="72" t="s">
        <v>600</v>
      </c>
      <c r="D28" s="71" t="s">
        <v>436</v>
      </c>
      <c r="E28" s="77" t="s">
        <v>460</v>
      </c>
      <c r="F28" s="72" t="s">
        <v>526</v>
      </c>
      <c r="G28" s="72" t="s">
        <v>581</v>
      </c>
      <c r="H28" s="71" t="s">
        <v>558</v>
      </c>
      <c r="I28" s="71" t="s">
        <v>473</v>
      </c>
      <c r="J28" s="71">
        <v>4</v>
      </c>
      <c r="K28" s="71">
        <v>39990</v>
      </c>
      <c r="L28" s="71">
        <f t="shared" si="14"/>
        <v>159960</v>
      </c>
      <c r="N28" s="84">
        <v>1</v>
      </c>
      <c r="O28" s="84">
        <f t="shared" si="9"/>
        <v>4</v>
      </c>
      <c r="P28" s="84">
        <f t="shared" si="10"/>
        <v>159960</v>
      </c>
      <c r="Q28" s="84">
        <f t="shared" si="13"/>
        <v>0</v>
      </c>
      <c r="R28" s="84">
        <f t="shared" si="11"/>
        <v>0</v>
      </c>
      <c r="S28" s="84">
        <f t="shared" si="12"/>
        <v>0</v>
      </c>
      <c r="T28" s="73">
        <f t="shared" si="8"/>
        <v>0</v>
      </c>
    </row>
    <row r="29" spans="1:20" s="73" customFormat="1" ht="45" x14ac:dyDescent="0.25">
      <c r="A29" s="71">
        <f t="shared" si="0"/>
        <v>22</v>
      </c>
      <c r="B29" s="71" t="s">
        <v>18</v>
      </c>
      <c r="C29" s="72" t="s">
        <v>444</v>
      </c>
      <c r="D29" s="71" t="s">
        <v>436</v>
      </c>
      <c r="E29" s="77" t="s">
        <v>461</v>
      </c>
      <c r="F29" s="72" t="s">
        <v>527</v>
      </c>
      <c r="G29" s="72" t="s">
        <v>582</v>
      </c>
      <c r="H29" s="71" t="s">
        <v>559</v>
      </c>
      <c r="I29" s="71" t="s">
        <v>441</v>
      </c>
      <c r="J29" s="71">
        <v>1</v>
      </c>
      <c r="K29" s="71">
        <v>493950</v>
      </c>
      <c r="L29" s="71">
        <f t="shared" si="14"/>
        <v>493950</v>
      </c>
      <c r="N29" s="84"/>
      <c r="O29" s="84">
        <f t="shared" si="9"/>
        <v>0</v>
      </c>
      <c r="P29" s="84">
        <f t="shared" si="10"/>
        <v>0</v>
      </c>
      <c r="Q29" s="84">
        <f t="shared" si="13"/>
        <v>1</v>
      </c>
      <c r="R29" s="84">
        <f t="shared" si="11"/>
        <v>1</v>
      </c>
      <c r="S29" s="84">
        <f t="shared" si="12"/>
        <v>493950</v>
      </c>
      <c r="T29" s="73">
        <f t="shared" si="8"/>
        <v>0</v>
      </c>
    </row>
    <row r="30" spans="1:20" s="73" customFormat="1" ht="45" x14ac:dyDescent="0.25">
      <c r="A30" s="71">
        <f t="shared" si="0"/>
        <v>23</v>
      </c>
      <c r="B30" s="71" t="s">
        <v>18</v>
      </c>
      <c r="C30" s="72" t="s">
        <v>601</v>
      </c>
      <c r="D30" s="71" t="s">
        <v>436</v>
      </c>
      <c r="E30" s="77" t="s">
        <v>461</v>
      </c>
      <c r="F30" s="72" t="s">
        <v>528</v>
      </c>
      <c r="G30" s="72" t="s">
        <v>583</v>
      </c>
      <c r="H30" s="71" t="s">
        <v>560</v>
      </c>
      <c r="I30" s="71" t="s">
        <v>602</v>
      </c>
      <c r="J30" s="76">
        <f>326.37</f>
        <v>326.37</v>
      </c>
      <c r="K30" s="71">
        <f>1499997/J30</f>
        <v>4596.0014707234122</v>
      </c>
      <c r="L30" s="71">
        <f t="shared" si="14"/>
        <v>1499997</v>
      </c>
      <c r="N30" s="84"/>
      <c r="O30" s="84">
        <f t="shared" si="9"/>
        <v>0</v>
      </c>
      <c r="P30" s="84">
        <f t="shared" si="10"/>
        <v>0</v>
      </c>
      <c r="Q30" s="84">
        <f t="shared" si="13"/>
        <v>1</v>
      </c>
      <c r="R30" s="84">
        <f t="shared" si="11"/>
        <v>326.37</v>
      </c>
      <c r="S30" s="84">
        <f t="shared" si="12"/>
        <v>1499997</v>
      </c>
      <c r="T30" s="73">
        <f t="shared" si="8"/>
        <v>0</v>
      </c>
    </row>
    <row r="31" spans="1:20" s="73" customFormat="1" ht="38.25" x14ac:dyDescent="0.25">
      <c r="A31" s="71">
        <f t="shared" si="0"/>
        <v>24</v>
      </c>
      <c r="B31" s="71" t="s">
        <v>18</v>
      </c>
      <c r="C31" s="72" t="s">
        <v>603</v>
      </c>
      <c r="D31" s="71" t="s">
        <v>436</v>
      </c>
      <c r="E31" s="77" t="s">
        <v>461</v>
      </c>
      <c r="F31" s="72" t="s">
        <v>529</v>
      </c>
      <c r="G31" s="72" t="s">
        <v>584</v>
      </c>
      <c r="H31" s="71" t="s">
        <v>561</v>
      </c>
      <c r="I31" s="71" t="s">
        <v>604</v>
      </c>
      <c r="J31" s="76">
        <v>115.58999915776749</v>
      </c>
      <c r="K31" s="76">
        <v>562315.04</v>
      </c>
      <c r="L31" s="71">
        <f t="shared" si="14"/>
        <v>64997995</v>
      </c>
      <c r="N31" s="84"/>
      <c r="O31" s="84">
        <f t="shared" si="9"/>
        <v>0</v>
      </c>
      <c r="P31" s="84">
        <f t="shared" si="10"/>
        <v>0</v>
      </c>
      <c r="Q31" s="84">
        <f t="shared" si="13"/>
        <v>1</v>
      </c>
      <c r="R31" s="84">
        <f t="shared" si="11"/>
        <v>115.58999915776749</v>
      </c>
      <c r="S31" s="84">
        <f t="shared" si="12"/>
        <v>64997995</v>
      </c>
      <c r="T31" s="73">
        <f t="shared" si="8"/>
        <v>0</v>
      </c>
    </row>
    <row r="32" spans="1:20" s="73" customFormat="1" ht="38.25" x14ac:dyDescent="0.25">
      <c r="A32" s="71">
        <f t="shared" si="0"/>
        <v>25</v>
      </c>
      <c r="B32" s="71" t="s">
        <v>18</v>
      </c>
      <c r="C32" s="72" t="s">
        <v>471</v>
      </c>
      <c r="D32" s="71" t="s">
        <v>436</v>
      </c>
      <c r="E32" s="77" t="s">
        <v>461</v>
      </c>
      <c r="F32" s="72" t="s">
        <v>530</v>
      </c>
      <c r="G32" s="72" t="s">
        <v>585</v>
      </c>
      <c r="H32" s="71" t="s">
        <v>562</v>
      </c>
      <c r="I32" s="71" t="s">
        <v>485</v>
      </c>
      <c r="J32" s="76">
        <v>31250</v>
      </c>
      <c r="K32" s="71">
        <v>800</v>
      </c>
      <c r="L32" s="76">
        <f t="shared" ref="L32:L47" si="15">+J32*K32</f>
        <v>25000000</v>
      </c>
      <c r="N32" s="84"/>
      <c r="O32" s="84">
        <f t="shared" si="9"/>
        <v>0</v>
      </c>
      <c r="P32" s="84">
        <f t="shared" si="10"/>
        <v>0</v>
      </c>
      <c r="Q32" s="84">
        <f t="shared" si="13"/>
        <v>1</v>
      </c>
      <c r="R32" s="84">
        <f t="shared" si="11"/>
        <v>31250</v>
      </c>
      <c r="S32" s="84">
        <f t="shared" si="12"/>
        <v>25000000</v>
      </c>
      <c r="T32" s="73">
        <f t="shared" si="8"/>
        <v>0</v>
      </c>
    </row>
    <row r="33" spans="1:20" s="73" customFormat="1" ht="45" x14ac:dyDescent="0.25">
      <c r="A33" s="71">
        <f t="shared" si="0"/>
        <v>26</v>
      </c>
      <c r="B33" s="71" t="s">
        <v>18</v>
      </c>
      <c r="C33" s="72" t="s">
        <v>447</v>
      </c>
      <c r="D33" s="71" t="s">
        <v>436</v>
      </c>
      <c r="E33" s="77" t="s">
        <v>461</v>
      </c>
      <c r="F33" s="72" t="s">
        <v>531</v>
      </c>
      <c r="G33" s="72" t="s">
        <v>448</v>
      </c>
      <c r="H33" s="71" t="s">
        <v>563</v>
      </c>
      <c r="I33" s="71" t="s">
        <v>449</v>
      </c>
      <c r="J33" s="76">
        <v>33.020005805015963</v>
      </c>
      <c r="K33" s="76">
        <v>60464.95</v>
      </c>
      <c r="L33" s="76">
        <f t="shared" si="15"/>
        <v>1996552.9999999998</v>
      </c>
      <c r="N33" s="84"/>
      <c r="O33" s="84">
        <f t="shared" si="9"/>
        <v>0</v>
      </c>
      <c r="P33" s="84">
        <f t="shared" si="10"/>
        <v>0</v>
      </c>
      <c r="Q33" s="84">
        <f t="shared" si="13"/>
        <v>1</v>
      </c>
      <c r="R33" s="84">
        <f t="shared" si="11"/>
        <v>33.020005805015963</v>
      </c>
      <c r="S33" s="84">
        <f t="shared" si="12"/>
        <v>1996552.9999999998</v>
      </c>
      <c r="T33" s="73">
        <f t="shared" si="8"/>
        <v>0</v>
      </c>
    </row>
    <row r="34" spans="1:20" s="73" customFormat="1" ht="90" x14ac:dyDescent="0.25">
      <c r="A34" s="71">
        <f t="shared" si="0"/>
        <v>27</v>
      </c>
      <c r="B34" s="71" t="s">
        <v>18</v>
      </c>
      <c r="C34" s="72" t="s">
        <v>443</v>
      </c>
      <c r="D34" s="71" t="s">
        <v>436</v>
      </c>
      <c r="E34" s="77" t="s">
        <v>461</v>
      </c>
      <c r="F34" s="72" t="s">
        <v>532</v>
      </c>
      <c r="G34" s="72" t="s">
        <v>582</v>
      </c>
      <c r="H34" s="71" t="s">
        <v>559</v>
      </c>
      <c r="I34" s="71" t="s">
        <v>441</v>
      </c>
      <c r="J34" s="76">
        <v>3</v>
      </c>
      <c r="K34" s="71">
        <v>1770650</v>
      </c>
      <c r="L34" s="76">
        <f t="shared" si="15"/>
        <v>5311950</v>
      </c>
      <c r="N34" s="84"/>
      <c r="O34" s="84">
        <f t="shared" si="9"/>
        <v>0</v>
      </c>
      <c r="P34" s="84">
        <f t="shared" si="10"/>
        <v>0</v>
      </c>
      <c r="Q34" s="84">
        <f t="shared" si="13"/>
        <v>1</v>
      </c>
      <c r="R34" s="84">
        <f t="shared" si="11"/>
        <v>3</v>
      </c>
      <c r="S34" s="84">
        <f t="shared" si="12"/>
        <v>5311950</v>
      </c>
      <c r="T34" s="73">
        <f t="shared" si="8"/>
        <v>0</v>
      </c>
    </row>
    <row r="35" spans="1:20" s="73" customFormat="1" ht="45" x14ac:dyDescent="0.25">
      <c r="A35" s="71">
        <f t="shared" si="0"/>
        <v>28</v>
      </c>
      <c r="B35" s="71" t="s">
        <v>18</v>
      </c>
      <c r="C35" s="72" t="s">
        <v>470</v>
      </c>
      <c r="D35" s="71" t="s">
        <v>436</v>
      </c>
      <c r="E35" s="77" t="s">
        <v>462</v>
      </c>
      <c r="F35" s="72" t="s">
        <v>533</v>
      </c>
      <c r="G35" s="72" t="s">
        <v>586</v>
      </c>
      <c r="H35" s="71" t="s">
        <v>564</v>
      </c>
      <c r="I35" s="71" t="s">
        <v>441</v>
      </c>
      <c r="J35" s="76">
        <v>3</v>
      </c>
      <c r="K35" s="71">
        <v>225000</v>
      </c>
      <c r="L35" s="76">
        <f t="shared" si="15"/>
        <v>675000</v>
      </c>
      <c r="N35" s="84"/>
      <c r="O35" s="84">
        <f t="shared" si="9"/>
        <v>0</v>
      </c>
      <c r="P35" s="84">
        <f t="shared" si="10"/>
        <v>0</v>
      </c>
      <c r="Q35" s="84">
        <f t="shared" si="13"/>
        <v>1</v>
      </c>
      <c r="R35" s="84">
        <f t="shared" si="11"/>
        <v>3</v>
      </c>
      <c r="S35" s="84">
        <f t="shared" si="12"/>
        <v>675000</v>
      </c>
      <c r="T35" s="73">
        <f t="shared" si="8"/>
        <v>0</v>
      </c>
    </row>
    <row r="36" spans="1:20" s="73" customFormat="1" ht="38.25" x14ac:dyDescent="0.25">
      <c r="A36" s="71">
        <f t="shared" si="0"/>
        <v>29</v>
      </c>
      <c r="B36" s="71" t="s">
        <v>18</v>
      </c>
      <c r="C36" s="72" t="s">
        <v>435</v>
      </c>
      <c r="D36" s="71" t="s">
        <v>436</v>
      </c>
      <c r="E36" s="77" t="s">
        <v>464</v>
      </c>
      <c r="F36" s="72" t="s">
        <v>534</v>
      </c>
      <c r="G36" s="72" t="s">
        <v>587</v>
      </c>
      <c r="H36" s="71" t="s">
        <v>565</v>
      </c>
      <c r="I36" s="71" t="s">
        <v>438</v>
      </c>
      <c r="J36" s="76">
        <v>1000</v>
      </c>
      <c r="K36" s="71">
        <v>9000</v>
      </c>
      <c r="L36" s="76">
        <f t="shared" si="15"/>
        <v>9000000</v>
      </c>
      <c r="N36" s="84"/>
      <c r="O36" s="84">
        <f t="shared" ref="O36" si="16">+IF(N36&gt;0,J36,0)</f>
        <v>0</v>
      </c>
      <c r="P36" s="84">
        <f t="shared" ref="P36" si="17">+IF(N36&gt;0,L36,0)</f>
        <v>0</v>
      </c>
      <c r="Q36" s="84">
        <f t="shared" ref="Q36" si="18">+IF(N36&gt;0,0,1)</f>
        <v>1</v>
      </c>
      <c r="R36" s="84">
        <f t="shared" ref="R36" si="19">+IF(Q36&gt;0,J36,0)</f>
        <v>1000</v>
      </c>
      <c r="S36" s="84">
        <f t="shared" ref="S36" si="20">+IF(Q36&gt;0,L36,0)</f>
        <v>9000000</v>
      </c>
      <c r="T36" s="73">
        <f t="shared" si="8"/>
        <v>0</v>
      </c>
    </row>
    <row r="37" spans="1:20" s="73" customFormat="1" ht="38.25" x14ac:dyDescent="0.25">
      <c r="A37" s="71">
        <f t="shared" si="0"/>
        <v>30</v>
      </c>
      <c r="B37" s="71" t="s">
        <v>18</v>
      </c>
      <c r="C37" s="72" t="s">
        <v>435</v>
      </c>
      <c r="D37" s="71" t="s">
        <v>436</v>
      </c>
      <c r="E37" s="77" t="s">
        <v>464</v>
      </c>
      <c r="F37" s="72" t="s">
        <v>534</v>
      </c>
      <c r="G37" s="72" t="s">
        <v>587</v>
      </c>
      <c r="H37" s="71" t="s">
        <v>565</v>
      </c>
      <c r="I37" s="71" t="s">
        <v>438</v>
      </c>
      <c r="J37" s="76">
        <v>1000</v>
      </c>
      <c r="K37" s="71">
        <v>10000</v>
      </c>
      <c r="L37" s="76">
        <f t="shared" ref="L37" si="21">+J37*K37</f>
        <v>10000000</v>
      </c>
      <c r="N37" s="84"/>
      <c r="O37" s="84">
        <f t="shared" si="9"/>
        <v>0</v>
      </c>
      <c r="P37" s="84">
        <f t="shared" si="10"/>
        <v>0</v>
      </c>
      <c r="Q37" s="84">
        <v>1</v>
      </c>
      <c r="R37" s="84">
        <f t="shared" si="11"/>
        <v>1000</v>
      </c>
      <c r="S37" s="84">
        <f t="shared" si="12"/>
        <v>10000000</v>
      </c>
      <c r="T37" s="73">
        <f t="shared" si="8"/>
        <v>0</v>
      </c>
    </row>
    <row r="38" spans="1:20" s="73" customFormat="1" ht="38.25" x14ac:dyDescent="0.25">
      <c r="A38" s="71">
        <f t="shared" si="0"/>
        <v>31</v>
      </c>
      <c r="B38" s="71" t="s">
        <v>18</v>
      </c>
      <c r="C38" s="72" t="s">
        <v>439</v>
      </c>
      <c r="D38" s="71" t="s">
        <v>436</v>
      </c>
      <c r="E38" s="77" t="s">
        <v>462</v>
      </c>
      <c r="F38" s="72" t="s">
        <v>535</v>
      </c>
      <c r="G38" s="72" t="s">
        <v>440</v>
      </c>
      <c r="H38" s="71" t="s">
        <v>566</v>
      </c>
      <c r="I38" s="71" t="s">
        <v>441</v>
      </c>
      <c r="J38" s="76">
        <v>3</v>
      </c>
      <c r="K38" s="71">
        <f>4600000/3</f>
        <v>1533333.3333333333</v>
      </c>
      <c r="L38" s="76">
        <f t="shared" si="15"/>
        <v>4600000</v>
      </c>
      <c r="N38" s="84"/>
      <c r="O38" s="84">
        <f t="shared" si="9"/>
        <v>0</v>
      </c>
      <c r="P38" s="84">
        <f t="shared" si="10"/>
        <v>0</v>
      </c>
      <c r="Q38" s="84">
        <f t="shared" si="13"/>
        <v>1</v>
      </c>
      <c r="R38" s="84">
        <f t="shared" si="11"/>
        <v>3</v>
      </c>
      <c r="S38" s="84">
        <f t="shared" si="12"/>
        <v>4600000</v>
      </c>
      <c r="T38" s="73">
        <f t="shared" si="8"/>
        <v>0</v>
      </c>
    </row>
    <row r="39" spans="1:20" s="73" customFormat="1" ht="38.25" x14ac:dyDescent="0.25">
      <c r="A39" s="71">
        <f t="shared" si="0"/>
        <v>32</v>
      </c>
      <c r="B39" s="71" t="s">
        <v>18</v>
      </c>
      <c r="C39" s="72" t="s">
        <v>475</v>
      </c>
      <c r="D39" s="71" t="s">
        <v>436</v>
      </c>
      <c r="E39" s="77" t="s">
        <v>463</v>
      </c>
      <c r="F39" s="72" t="s">
        <v>536</v>
      </c>
      <c r="G39" s="72" t="s">
        <v>450</v>
      </c>
      <c r="H39" s="71" t="s">
        <v>567</v>
      </c>
      <c r="I39" s="71" t="s">
        <v>441</v>
      </c>
      <c r="J39" s="76">
        <v>1</v>
      </c>
      <c r="K39" s="71">
        <v>537795</v>
      </c>
      <c r="L39" s="76">
        <f t="shared" si="15"/>
        <v>537795</v>
      </c>
      <c r="N39" s="84"/>
      <c r="O39" s="84">
        <f t="shared" si="9"/>
        <v>0</v>
      </c>
      <c r="P39" s="84">
        <f t="shared" si="10"/>
        <v>0</v>
      </c>
      <c r="Q39" s="84">
        <f t="shared" si="13"/>
        <v>1</v>
      </c>
      <c r="R39" s="84">
        <f t="shared" si="11"/>
        <v>1</v>
      </c>
      <c r="S39" s="84">
        <f t="shared" si="12"/>
        <v>537795</v>
      </c>
      <c r="T39" s="73">
        <f t="shared" si="8"/>
        <v>0</v>
      </c>
    </row>
    <row r="40" spans="1:20" s="73" customFormat="1" ht="38.25" x14ac:dyDescent="0.25">
      <c r="A40" s="71">
        <f t="shared" si="0"/>
        <v>33</v>
      </c>
      <c r="B40" s="71" t="s">
        <v>18</v>
      </c>
      <c r="C40" s="72" t="s">
        <v>452</v>
      </c>
      <c r="D40" s="71" t="s">
        <v>436</v>
      </c>
      <c r="E40" s="77" t="s">
        <v>462</v>
      </c>
      <c r="F40" s="72" t="s">
        <v>537</v>
      </c>
      <c r="G40" s="72" t="s">
        <v>453</v>
      </c>
      <c r="H40" s="71" t="s">
        <v>568</v>
      </c>
      <c r="I40" s="71" t="s">
        <v>441</v>
      </c>
      <c r="J40" s="76">
        <v>3</v>
      </c>
      <c r="K40" s="71">
        <v>900000</v>
      </c>
      <c r="L40" s="76">
        <f t="shared" si="15"/>
        <v>2700000</v>
      </c>
      <c r="N40" s="84"/>
      <c r="O40" s="84">
        <f t="shared" si="9"/>
        <v>0</v>
      </c>
      <c r="P40" s="84">
        <f t="shared" si="10"/>
        <v>0</v>
      </c>
      <c r="Q40" s="84">
        <f t="shared" si="13"/>
        <v>1</v>
      </c>
      <c r="R40" s="84">
        <f t="shared" si="11"/>
        <v>3</v>
      </c>
      <c r="S40" s="84">
        <f t="shared" si="12"/>
        <v>2700000</v>
      </c>
      <c r="T40" s="73">
        <f t="shared" si="8"/>
        <v>0</v>
      </c>
    </row>
    <row r="41" spans="1:20" s="73" customFormat="1" ht="60" x14ac:dyDescent="0.25">
      <c r="A41" s="71">
        <f t="shared" si="0"/>
        <v>34</v>
      </c>
      <c r="B41" s="71" t="s">
        <v>18</v>
      </c>
      <c r="C41" s="72" t="s">
        <v>442</v>
      </c>
      <c r="D41" s="71" t="s">
        <v>436</v>
      </c>
      <c r="E41" s="77" t="s">
        <v>462</v>
      </c>
      <c r="F41" s="72" t="s">
        <v>538</v>
      </c>
      <c r="G41" s="72" t="s">
        <v>579</v>
      </c>
      <c r="H41" s="71" t="s">
        <v>554</v>
      </c>
      <c r="I41" s="71" t="s">
        <v>441</v>
      </c>
      <c r="J41" s="76">
        <v>3</v>
      </c>
      <c r="K41" s="71">
        <v>3003000</v>
      </c>
      <c r="L41" s="76">
        <f t="shared" si="15"/>
        <v>9009000</v>
      </c>
      <c r="N41" s="84"/>
      <c r="O41" s="84">
        <f t="shared" si="9"/>
        <v>0</v>
      </c>
      <c r="P41" s="84">
        <f t="shared" si="10"/>
        <v>0</v>
      </c>
      <c r="Q41" s="84">
        <f t="shared" si="13"/>
        <v>1</v>
      </c>
      <c r="R41" s="84">
        <f t="shared" si="11"/>
        <v>3</v>
      </c>
      <c r="S41" s="84">
        <f t="shared" si="12"/>
        <v>9009000</v>
      </c>
      <c r="T41" s="73">
        <f t="shared" si="8"/>
        <v>0</v>
      </c>
    </row>
    <row r="42" spans="1:20" s="73" customFormat="1" ht="45" x14ac:dyDescent="0.25">
      <c r="A42" s="71">
        <f t="shared" ref="A42:A97" si="22">+ROW(A42)-7</f>
        <v>35</v>
      </c>
      <c r="B42" s="71" t="s">
        <v>18</v>
      </c>
      <c r="C42" s="72" t="s">
        <v>470</v>
      </c>
      <c r="D42" s="71" t="s">
        <v>436</v>
      </c>
      <c r="E42" s="77" t="s">
        <v>462</v>
      </c>
      <c r="F42" s="72" t="s">
        <v>539</v>
      </c>
      <c r="G42" s="72" t="s">
        <v>586</v>
      </c>
      <c r="H42" s="71" t="s">
        <v>564</v>
      </c>
      <c r="I42" s="71" t="s">
        <v>441</v>
      </c>
      <c r="J42" s="76">
        <v>3</v>
      </c>
      <c r="K42" s="71">
        <v>1107000</v>
      </c>
      <c r="L42" s="76">
        <f t="shared" si="15"/>
        <v>3321000</v>
      </c>
      <c r="N42" s="84"/>
      <c r="O42" s="84">
        <f t="shared" si="9"/>
        <v>0</v>
      </c>
      <c r="P42" s="84">
        <f t="shared" si="10"/>
        <v>0</v>
      </c>
      <c r="Q42" s="84">
        <f t="shared" si="13"/>
        <v>1</v>
      </c>
      <c r="R42" s="84">
        <f t="shared" si="11"/>
        <v>3</v>
      </c>
      <c r="S42" s="84">
        <f t="shared" si="12"/>
        <v>3321000</v>
      </c>
      <c r="T42" s="73">
        <f t="shared" si="8"/>
        <v>0</v>
      </c>
    </row>
    <row r="43" spans="1:20" s="73" customFormat="1" ht="45" x14ac:dyDescent="0.25">
      <c r="A43" s="71">
        <f t="shared" si="22"/>
        <v>36</v>
      </c>
      <c r="B43" s="71" t="s">
        <v>18</v>
      </c>
      <c r="C43" s="72" t="s">
        <v>481</v>
      </c>
      <c r="D43" s="71" t="s">
        <v>482</v>
      </c>
      <c r="E43" s="77" t="s">
        <v>610</v>
      </c>
      <c r="F43" s="72" t="s">
        <v>606</v>
      </c>
      <c r="G43" s="72" t="s">
        <v>486</v>
      </c>
      <c r="H43" s="71">
        <v>30105810241353</v>
      </c>
      <c r="I43" s="71" t="s">
        <v>473</v>
      </c>
      <c r="J43" s="76">
        <v>1</v>
      </c>
      <c r="K43" s="76">
        <v>3500000</v>
      </c>
      <c r="L43" s="76">
        <f t="shared" si="15"/>
        <v>3500000</v>
      </c>
      <c r="N43" s="84">
        <v>1</v>
      </c>
      <c r="O43" s="84">
        <f t="shared" si="9"/>
        <v>1</v>
      </c>
      <c r="P43" s="84">
        <f t="shared" si="10"/>
        <v>3500000</v>
      </c>
      <c r="Q43" s="84">
        <f t="shared" si="13"/>
        <v>0</v>
      </c>
      <c r="R43" s="84">
        <f t="shared" si="11"/>
        <v>0</v>
      </c>
      <c r="S43" s="84">
        <f t="shared" si="12"/>
        <v>0</v>
      </c>
      <c r="T43" s="73">
        <f t="shared" si="8"/>
        <v>0</v>
      </c>
    </row>
    <row r="44" spans="1:20" s="73" customFormat="1" ht="38.25" x14ac:dyDescent="0.25">
      <c r="A44" s="71">
        <f t="shared" si="22"/>
        <v>37</v>
      </c>
      <c r="B44" s="71" t="s">
        <v>18</v>
      </c>
      <c r="C44" s="72" t="s">
        <v>480</v>
      </c>
      <c r="D44" s="71" t="s">
        <v>482</v>
      </c>
      <c r="E44" s="77" t="s">
        <v>610</v>
      </c>
      <c r="F44" s="72" t="s">
        <v>607</v>
      </c>
      <c r="G44" s="72" t="s">
        <v>605</v>
      </c>
      <c r="H44" s="71">
        <v>200543309</v>
      </c>
      <c r="I44" s="71" t="s">
        <v>473</v>
      </c>
      <c r="J44" s="76">
        <v>1</v>
      </c>
      <c r="K44" s="71">
        <v>12124014</v>
      </c>
      <c r="L44" s="76">
        <f t="shared" ref="L44" si="23">+J44*K44</f>
        <v>12124014</v>
      </c>
      <c r="N44" s="84">
        <v>1</v>
      </c>
      <c r="O44" s="84">
        <f t="shared" ref="O44" si="24">+IF(N44&gt;0,J44,0)</f>
        <v>1</v>
      </c>
      <c r="P44" s="84">
        <f t="shared" ref="P44" si="25">+IF(N44&gt;0,L44,0)</f>
        <v>12124014</v>
      </c>
      <c r="Q44" s="84">
        <f t="shared" ref="Q44" si="26">+IF(N44&gt;0,0,1)</f>
        <v>0</v>
      </c>
      <c r="R44" s="84">
        <f t="shared" ref="R44" si="27">+IF(Q44&gt;0,J44,0)</f>
        <v>0</v>
      </c>
      <c r="S44" s="84">
        <f t="shared" ref="S44" si="28">+IF(Q44&gt;0,L44,0)</f>
        <v>0</v>
      </c>
      <c r="T44" s="73">
        <f t="shared" si="8"/>
        <v>0</v>
      </c>
    </row>
    <row r="45" spans="1:20" s="73" customFormat="1" ht="38.25" x14ac:dyDescent="0.25">
      <c r="A45" s="71">
        <f t="shared" si="22"/>
        <v>38</v>
      </c>
      <c r="B45" s="71" t="s">
        <v>18</v>
      </c>
      <c r="C45" s="72" t="s">
        <v>480</v>
      </c>
      <c r="D45" s="71" t="s">
        <v>482</v>
      </c>
      <c r="E45" s="77" t="s">
        <v>610</v>
      </c>
      <c r="F45" s="72" t="s">
        <v>607</v>
      </c>
      <c r="G45" s="72" t="s">
        <v>605</v>
      </c>
      <c r="H45" s="71">
        <v>200543309</v>
      </c>
      <c r="I45" s="71" t="s">
        <v>473</v>
      </c>
      <c r="J45" s="76">
        <v>1</v>
      </c>
      <c r="K45" s="71">
        <v>7716768</v>
      </c>
      <c r="L45" s="76">
        <f t="shared" si="15"/>
        <v>7716768</v>
      </c>
      <c r="N45" s="91"/>
      <c r="O45" s="84">
        <f t="shared" si="9"/>
        <v>0</v>
      </c>
      <c r="P45" s="84">
        <f t="shared" si="10"/>
        <v>0</v>
      </c>
      <c r="Q45" s="91">
        <v>1</v>
      </c>
      <c r="R45" s="84">
        <f t="shared" si="11"/>
        <v>1</v>
      </c>
      <c r="S45" s="84">
        <f t="shared" si="12"/>
        <v>7716768</v>
      </c>
      <c r="T45" s="73">
        <f t="shared" si="8"/>
        <v>0</v>
      </c>
    </row>
    <row r="46" spans="1:20" s="73" customFormat="1" ht="45" x14ac:dyDescent="0.25">
      <c r="A46" s="71">
        <f t="shared" si="22"/>
        <v>39</v>
      </c>
      <c r="B46" s="71" t="s">
        <v>18</v>
      </c>
      <c r="C46" s="72" t="s">
        <v>481</v>
      </c>
      <c r="D46" s="71" t="s">
        <v>482</v>
      </c>
      <c r="E46" s="77" t="s">
        <v>610</v>
      </c>
      <c r="F46" s="72" t="s">
        <v>608</v>
      </c>
      <c r="G46" s="72" t="s">
        <v>486</v>
      </c>
      <c r="H46" s="71">
        <v>30105810241353</v>
      </c>
      <c r="I46" s="71" t="s">
        <v>473</v>
      </c>
      <c r="J46" s="76">
        <v>1</v>
      </c>
      <c r="K46" s="71">
        <v>3500000</v>
      </c>
      <c r="L46" s="76">
        <f t="shared" si="15"/>
        <v>3500000</v>
      </c>
      <c r="N46" s="84">
        <v>1</v>
      </c>
      <c r="O46" s="84">
        <f t="shared" si="9"/>
        <v>1</v>
      </c>
      <c r="P46" s="84">
        <f t="shared" si="10"/>
        <v>3500000</v>
      </c>
      <c r="Q46" s="84">
        <f t="shared" si="13"/>
        <v>0</v>
      </c>
      <c r="R46" s="84">
        <f t="shared" si="11"/>
        <v>0</v>
      </c>
      <c r="S46" s="84">
        <f t="shared" si="12"/>
        <v>0</v>
      </c>
      <c r="T46" s="73">
        <f t="shared" si="8"/>
        <v>0</v>
      </c>
    </row>
    <row r="47" spans="1:20" s="73" customFormat="1" ht="38.25" x14ac:dyDescent="0.25">
      <c r="A47" s="71">
        <f t="shared" si="22"/>
        <v>40</v>
      </c>
      <c r="B47" s="71" t="s">
        <v>18</v>
      </c>
      <c r="C47" s="72" t="s">
        <v>480</v>
      </c>
      <c r="D47" s="71" t="s">
        <v>482</v>
      </c>
      <c r="E47" s="77" t="s">
        <v>610</v>
      </c>
      <c r="F47" s="72" t="s">
        <v>609</v>
      </c>
      <c r="G47" s="72" t="s">
        <v>605</v>
      </c>
      <c r="H47" s="71">
        <v>200543309</v>
      </c>
      <c r="I47" s="71" t="s">
        <v>473</v>
      </c>
      <c r="J47" s="76">
        <v>1</v>
      </c>
      <c r="K47" s="71">
        <v>32287233</v>
      </c>
      <c r="L47" s="76">
        <f t="shared" si="15"/>
        <v>32287233</v>
      </c>
      <c r="N47" s="84">
        <v>1</v>
      </c>
      <c r="O47" s="84">
        <f t="shared" si="9"/>
        <v>1</v>
      </c>
      <c r="P47" s="84">
        <f t="shared" si="10"/>
        <v>32287233</v>
      </c>
      <c r="Q47" s="84">
        <f t="shared" si="13"/>
        <v>0</v>
      </c>
      <c r="R47" s="84">
        <f t="shared" si="11"/>
        <v>0</v>
      </c>
      <c r="S47" s="84">
        <f t="shared" si="12"/>
        <v>0</v>
      </c>
      <c r="T47" s="73">
        <f t="shared" si="8"/>
        <v>0</v>
      </c>
    </row>
    <row r="48" spans="1:20" s="73" customFormat="1" ht="38.25" x14ac:dyDescent="0.25">
      <c r="A48" s="71">
        <f t="shared" si="22"/>
        <v>41</v>
      </c>
      <c r="B48" s="71" t="s">
        <v>19</v>
      </c>
      <c r="C48" s="72" t="s">
        <v>480</v>
      </c>
      <c r="D48" s="71" t="s">
        <v>482</v>
      </c>
      <c r="E48" s="77" t="s">
        <v>610</v>
      </c>
      <c r="F48" s="72" t="s">
        <v>607</v>
      </c>
      <c r="G48" s="72" t="s">
        <v>605</v>
      </c>
      <c r="H48" s="71">
        <v>200543309</v>
      </c>
      <c r="I48" s="71" t="s">
        <v>473</v>
      </c>
      <c r="J48" s="76">
        <v>7</v>
      </c>
      <c r="K48" s="71">
        <f>L48/J48</f>
        <v>8984254.7142857146</v>
      </c>
      <c r="L48" s="76">
        <v>62889783</v>
      </c>
      <c r="N48" s="84">
        <v>1</v>
      </c>
      <c r="O48" s="84">
        <f t="shared" ref="O48:O97" si="29">+IF(N48&gt;0,J48,0)</f>
        <v>7</v>
      </c>
      <c r="P48" s="84">
        <f t="shared" ref="P48:P97" si="30">+IF(N48&gt;0,L48,0)</f>
        <v>62889783</v>
      </c>
      <c r="Q48" s="84">
        <f t="shared" ref="Q48:Q97" si="31">+IF(N48&gt;0,0,1)</f>
        <v>0</v>
      </c>
      <c r="R48" s="84">
        <f t="shared" ref="R48:R97" si="32">+IF(Q48&gt;0,J48,0)</f>
        <v>0</v>
      </c>
      <c r="S48" s="84">
        <f t="shared" ref="S48:S97" si="33">+IF(Q48&gt;0,L48,0)</f>
        <v>0</v>
      </c>
      <c r="T48" s="73">
        <f t="shared" si="8"/>
        <v>0</v>
      </c>
    </row>
    <row r="49" spans="1:20" s="73" customFormat="1" ht="38.25" x14ac:dyDescent="0.25">
      <c r="A49" s="71">
        <f t="shared" si="22"/>
        <v>42</v>
      </c>
      <c r="B49" s="71" t="s">
        <v>19</v>
      </c>
      <c r="C49" s="72" t="s">
        <v>480</v>
      </c>
      <c r="D49" s="71" t="s">
        <v>482</v>
      </c>
      <c r="E49" s="77" t="s">
        <v>610</v>
      </c>
      <c r="F49" s="72" t="s">
        <v>620</v>
      </c>
      <c r="G49" s="72" t="s">
        <v>605</v>
      </c>
      <c r="H49" s="71">
        <v>200543310</v>
      </c>
      <c r="I49" s="71" t="s">
        <v>473</v>
      </c>
      <c r="J49" s="76">
        <v>1</v>
      </c>
      <c r="K49" s="71">
        <f>L49/J49</f>
        <v>1560732</v>
      </c>
      <c r="L49" s="76">
        <v>1560732</v>
      </c>
      <c r="N49" s="84">
        <v>1</v>
      </c>
      <c r="O49" s="84">
        <f t="shared" si="29"/>
        <v>1</v>
      </c>
      <c r="P49" s="84">
        <f t="shared" si="30"/>
        <v>1560732</v>
      </c>
      <c r="Q49" s="84">
        <f t="shared" si="31"/>
        <v>0</v>
      </c>
      <c r="R49" s="84">
        <f t="shared" si="32"/>
        <v>0</v>
      </c>
      <c r="S49" s="84">
        <f t="shared" si="33"/>
        <v>0</v>
      </c>
      <c r="T49" s="73">
        <f t="shared" si="8"/>
        <v>0</v>
      </c>
    </row>
    <row r="50" spans="1:20" s="73" customFormat="1" ht="45" x14ac:dyDescent="0.25">
      <c r="A50" s="71">
        <f t="shared" si="22"/>
        <v>43</v>
      </c>
      <c r="B50" s="71" t="s">
        <v>19</v>
      </c>
      <c r="C50" s="72" t="s">
        <v>481</v>
      </c>
      <c r="D50" s="71" t="s">
        <v>482</v>
      </c>
      <c r="E50" s="77" t="s">
        <v>610</v>
      </c>
      <c r="F50" s="72" t="s">
        <v>618</v>
      </c>
      <c r="G50" s="72" t="s">
        <v>486</v>
      </c>
      <c r="H50" s="71">
        <v>30105810241353</v>
      </c>
      <c r="I50" s="71" t="s">
        <v>473</v>
      </c>
      <c r="J50" s="76">
        <v>2</v>
      </c>
      <c r="K50" s="71">
        <v>2000000</v>
      </c>
      <c r="L50" s="76">
        <f t="shared" ref="L50:L64" si="34">+J50*K50</f>
        <v>4000000</v>
      </c>
      <c r="N50" s="84">
        <v>1</v>
      </c>
      <c r="O50" s="84">
        <f t="shared" si="29"/>
        <v>2</v>
      </c>
      <c r="P50" s="84">
        <f t="shared" si="30"/>
        <v>4000000</v>
      </c>
      <c r="Q50" s="84">
        <f t="shared" si="31"/>
        <v>0</v>
      </c>
      <c r="R50" s="84">
        <f t="shared" si="32"/>
        <v>0</v>
      </c>
      <c r="S50" s="84">
        <f t="shared" si="33"/>
        <v>0</v>
      </c>
      <c r="T50" s="73">
        <f t="shared" si="8"/>
        <v>0</v>
      </c>
    </row>
    <row r="51" spans="1:20" s="73" customFormat="1" ht="38.25" x14ac:dyDescent="0.25">
      <c r="A51" s="71">
        <f t="shared" si="22"/>
        <v>44</v>
      </c>
      <c r="B51" s="71" t="s">
        <v>19</v>
      </c>
      <c r="C51" s="72" t="s">
        <v>623</v>
      </c>
      <c r="D51" s="71" t="s">
        <v>482</v>
      </c>
      <c r="E51" s="77" t="s">
        <v>610</v>
      </c>
      <c r="F51" s="72" t="s">
        <v>619</v>
      </c>
      <c r="G51" s="72" t="s">
        <v>616</v>
      </c>
      <c r="H51" s="71">
        <v>200950364</v>
      </c>
      <c r="I51" s="71" t="s">
        <v>617</v>
      </c>
      <c r="J51" s="76">
        <v>25</v>
      </c>
      <c r="K51" s="71">
        <v>472000</v>
      </c>
      <c r="L51" s="76">
        <f t="shared" si="34"/>
        <v>11800000</v>
      </c>
      <c r="N51" s="84">
        <v>1</v>
      </c>
      <c r="O51" s="84">
        <f t="shared" si="29"/>
        <v>25</v>
      </c>
      <c r="P51" s="84">
        <f t="shared" si="30"/>
        <v>11800000</v>
      </c>
      <c r="Q51" s="84">
        <f t="shared" si="31"/>
        <v>0</v>
      </c>
      <c r="R51" s="84">
        <f t="shared" si="32"/>
        <v>0</v>
      </c>
      <c r="S51" s="84">
        <f t="shared" si="33"/>
        <v>0</v>
      </c>
      <c r="T51" s="73">
        <f t="shared" si="8"/>
        <v>0</v>
      </c>
    </row>
    <row r="52" spans="1:20" s="73" customFormat="1" ht="45" x14ac:dyDescent="0.25">
      <c r="A52" s="71">
        <f t="shared" si="22"/>
        <v>45</v>
      </c>
      <c r="B52" s="71" t="s">
        <v>19</v>
      </c>
      <c r="C52" s="72" t="s">
        <v>481</v>
      </c>
      <c r="D52" s="71" t="s">
        <v>482</v>
      </c>
      <c r="E52" s="77" t="s">
        <v>610</v>
      </c>
      <c r="F52" s="72" t="s">
        <v>622</v>
      </c>
      <c r="G52" s="72" t="s">
        <v>621</v>
      </c>
      <c r="H52" s="71">
        <v>300107704</v>
      </c>
      <c r="I52" s="71" t="s">
        <v>473</v>
      </c>
      <c r="J52" s="76">
        <v>4</v>
      </c>
      <c r="K52" s="71">
        <v>750000</v>
      </c>
      <c r="L52" s="76">
        <f t="shared" si="34"/>
        <v>3000000</v>
      </c>
      <c r="N52" s="84">
        <v>1</v>
      </c>
      <c r="O52" s="84">
        <f t="shared" si="29"/>
        <v>4</v>
      </c>
      <c r="P52" s="84">
        <f t="shared" si="30"/>
        <v>3000000</v>
      </c>
      <c r="Q52" s="84">
        <f t="shared" si="31"/>
        <v>0</v>
      </c>
      <c r="R52" s="84">
        <f t="shared" si="32"/>
        <v>0</v>
      </c>
      <c r="S52" s="84">
        <f t="shared" si="33"/>
        <v>0</v>
      </c>
      <c r="T52" s="73">
        <f t="shared" si="8"/>
        <v>0</v>
      </c>
    </row>
    <row r="53" spans="1:20" s="73" customFormat="1" ht="38.25" x14ac:dyDescent="0.25">
      <c r="A53" s="71">
        <f t="shared" si="22"/>
        <v>46</v>
      </c>
      <c r="B53" s="71" t="s">
        <v>19</v>
      </c>
      <c r="C53" s="72" t="s">
        <v>480</v>
      </c>
      <c r="D53" s="71" t="s">
        <v>482</v>
      </c>
      <c r="E53" s="77" t="s">
        <v>610</v>
      </c>
      <c r="F53" s="72" t="s">
        <v>625</v>
      </c>
      <c r="G53" s="72" t="s">
        <v>624</v>
      </c>
      <c r="H53" s="71">
        <v>200950364</v>
      </c>
      <c r="I53" s="71" t="s">
        <v>473</v>
      </c>
      <c r="J53" s="76">
        <v>2</v>
      </c>
      <c r="K53" s="71">
        <v>8980209</v>
      </c>
      <c r="L53" s="76">
        <f t="shared" si="34"/>
        <v>17960418</v>
      </c>
      <c r="N53" s="84">
        <v>1</v>
      </c>
      <c r="O53" s="84">
        <f t="shared" si="29"/>
        <v>2</v>
      </c>
      <c r="P53" s="84">
        <f t="shared" si="30"/>
        <v>17960418</v>
      </c>
      <c r="Q53" s="84">
        <f t="shared" si="31"/>
        <v>0</v>
      </c>
      <c r="R53" s="84">
        <f t="shared" si="32"/>
        <v>0</v>
      </c>
      <c r="S53" s="84">
        <f t="shared" si="33"/>
        <v>0</v>
      </c>
      <c r="T53" s="73">
        <f t="shared" si="8"/>
        <v>0</v>
      </c>
    </row>
    <row r="54" spans="1:20" s="73" customFormat="1" ht="45" x14ac:dyDescent="0.25">
      <c r="A54" s="71">
        <f t="shared" si="22"/>
        <v>47</v>
      </c>
      <c r="B54" s="71" t="s">
        <v>19</v>
      </c>
      <c r="C54" s="72" t="s">
        <v>481</v>
      </c>
      <c r="D54" s="71" t="s">
        <v>482</v>
      </c>
      <c r="E54" s="77" t="s">
        <v>610</v>
      </c>
      <c r="F54" s="72" t="s">
        <v>626</v>
      </c>
      <c r="G54" s="72" t="s">
        <v>621</v>
      </c>
      <c r="H54" s="71">
        <v>300107704</v>
      </c>
      <c r="I54" s="71" t="s">
        <v>473</v>
      </c>
      <c r="J54" s="76">
        <v>1</v>
      </c>
      <c r="K54" s="71">
        <v>5800000</v>
      </c>
      <c r="L54" s="76">
        <f t="shared" si="34"/>
        <v>5800000</v>
      </c>
      <c r="N54" s="84">
        <v>1</v>
      </c>
      <c r="O54" s="84">
        <f t="shared" si="29"/>
        <v>1</v>
      </c>
      <c r="P54" s="84">
        <f t="shared" si="30"/>
        <v>5800000</v>
      </c>
      <c r="Q54" s="84">
        <f t="shared" si="31"/>
        <v>0</v>
      </c>
      <c r="R54" s="84">
        <f t="shared" si="32"/>
        <v>0</v>
      </c>
      <c r="S54" s="84">
        <f t="shared" si="33"/>
        <v>0</v>
      </c>
      <c r="T54" s="73">
        <f t="shared" si="8"/>
        <v>0</v>
      </c>
    </row>
    <row r="55" spans="1:20" s="73" customFormat="1" ht="30" x14ac:dyDescent="0.25">
      <c r="A55" s="71">
        <f t="shared" si="22"/>
        <v>48</v>
      </c>
      <c r="B55" s="71" t="s">
        <v>19</v>
      </c>
      <c r="C55" s="72" t="s">
        <v>629</v>
      </c>
      <c r="D55" s="71" t="s">
        <v>436</v>
      </c>
      <c r="E55" s="77" t="s">
        <v>460</v>
      </c>
      <c r="F55" s="72" t="s">
        <v>628</v>
      </c>
      <c r="G55" s="72" t="s">
        <v>627</v>
      </c>
      <c r="H55" s="71">
        <v>306089114</v>
      </c>
      <c r="I55" s="71" t="s">
        <v>473</v>
      </c>
      <c r="J55" s="76">
        <v>30</v>
      </c>
      <c r="K55" s="71">
        <v>9500</v>
      </c>
      <c r="L55" s="76">
        <f t="shared" si="34"/>
        <v>285000</v>
      </c>
      <c r="N55" s="84">
        <v>1</v>
      </c>
      <c r="O55" s="84">
        <f t="shared" si="29"/>
        <v>30</v>
      </c>
      <c r="P55" s="84">
        <f t="shared" si="30"/>
        <v>285000</v>
      </c>
      <c r="Q55" s="84">
        <f t="shared" si="31"/>
        <v>0</v>
      </c>
      <c r="R55" s="84">
        <f t="shared" si="32"/>
        <v>0</v>
      </c>
      <c r="S55" s="84">
        <f t="shared" si="33"/>
        <v>0</v>
      </c>
      <c r="T55" s="73">
        <f t="shared" si="8"/>
        <v>0</v>
      </c>
    </row>
    <row r="56" spans="1:20" s="73" customFormat="1" ht="15" x14ac:dyDescent="0.25">
      <c r="A56" s="71">
        <f t="shared" si="22"/>
        <v>49</v>
      </c>
      <c r="B56" s="71" t="s">
        <v>19</v>
      </c>
      <c r="C56" s="72" t="s">
        <v>630</v>
      </c>
      <c r="D56" s="71" t="s">
        <v>436</v>
      </c>
      <c r="E56" s="77" t="s">
        <v>460</v>
      </c>
      <c r="F56" s="72" t="s">
        <v>631</v>
      </c>
      <c r="G56" s="72" t="s">
        <v>627</v>
      </c>
      <c r="H56" s="71">
        <v>306089115</v>
      </c>
      <c r="I56" s="71" t="s">
        <v>473</v>
      </c>
      <c r="J56" s="76">
        <v>50</v>
      </c>
      <c r="K56" s="71">
        <v>3000</v>
      </c>
      <c r="L56" s="76">
        <f t="shared" si="34"/>
        <v>150000</v>
      </c>
      <c r="N56" s="84">
        <v>1</v>
      </c>
      <c r="O56" s="84">
        <f t="shared" si="29"/>
        <v>50</v>
      </c>
      <c r="P56" s="84">
        <f t="shared" si="30"/>
        <v>150000</v>
      </c>
      <c r="Q56" s="84">
        <f t="shared" si="31"/>
        <v>0</v>
      </c>
      <c r="R56" s="84">
        <f t="shared" si="32"/>
        <v>0</v>
      </c>
      <c r="S56" s="84">
        <f t="shared" si="33"/>
        <v>0</v>
      </c>
      <c r="T56" s="73">
        <f t="shared" si="8"/>
        <v>0</v>
      </c>
    </row>
    <row r="57" spans="1:20" s="73" customFormat="1" ht="90" x14ac:dyDescent="0.25">
      <c r="A57" s="71">
        <f t="shared" si="22"/>
        <v>50</v>
      </c>
      <c r="B57" s="71" t="s">
        <v>19</v>
      </c>
      <c r="C57" s="72" t="s">
        <v>443</v>
      </c>
      <c r="D57" s="71" t="s">
        <v>436</v>
      </c>
      <c r="E57" s="77" t="s">
        <v>461</v>
      </c>
      <c r="F57" s="72" t="s">
        <v>633</v>
      </c>
      <c r="G57" s="72" t="s">
        <v>632</v>
      </c>
      <c r="H57" s="71">
        <v>305109680</v>
      </c>
      <c r="I57" s="71" t="s">
        <v>473</v>
      </c>
      <c r="J57" s="76">
        <v>9</v>
      </c>
      <c r="K57" s="71">
        <v>1770650</v>
      </c>
      <c r="L57" s="76">
        <f t="shared" si="34"/>
        <v>15935850</v>
      </c>
      <c r="N57" s="84"/>
      <c r="O57" s="84">
        <f t="shared" si="29"/>
        <v>0</v>
      </c>
      <c r="P57" s="84">
        <f t="shared" si="30"/>
        <v>0</v>
      </c>
      <c r="Q57" s="84">
        <f t="shared" si="31"/>
        <v>1</v>
      </c>
      <c r="R57" s="84">
        <f t="shared" si="32"/>
        <v>9</v>
      </c>
      <c r="S57" s="84">
        <f t="shared" si="33"/>
        <v>15935850</v>
      </c>
      <c r="T57" s="73">
        <f t="shared" si="8"/>
        <v>0</v>
      </c>
    </row>
    <row r="58" spans="1:20" s="73" customFormat="1" ht="38.25" x14ac:dyDescent="0.25">
      <c r="A58" s="71">
        <f t="shared" si="22"/>
        <v>51</v>
      </c>
      <c r="B58" s="71" t="s">
        <v>19</v>
      </c>
      <c r="C58" s="72" t="s">
        <v>452</v>
      </c>
      <c r="D58" s="71" t="s">
        <v>436</v>
      </c>
      <c r="E58" s="77" t="s">
        <v>461</v>
      </c>
      <c r="F58" s="72" t="s">
        <v>634</v>
      </c>
      <c r="G58" s="72" t="s">
        <v>453</v>
      </c>
      <c r="H58" s="71">
        <v>201440547</v>
      </c>
      <c r="I58" s="71" t="s">
        <v>473</v>
      </c>
      <c r="J58" s="76">
        <v>12</v>
      </c>
      <c r="K58" s="71">
        <v>900000</v>
      </c>
      <c r="L58" s="76">
        <f t="shared" si="34"/>
        <v>10800000</v>
      </c>
      <c r="N58" s="84"/>
      <c r="O58" s="84">
        <f t="shared" si="29"/>
        <v>0</v>
      </c>
      <c r="P58" s="84">
        <f t="shared" si="30"/>
        <v>0</v>
      </c>
      <c r="Q58" s="84">
        <f t="shared" si="31"/>
        <v>1</v>
      </c>
      <c r="R58" s="84">
        <f t="shared" si="32"/>
        <v>12</v>
      </c>
      <c r="S58" s="84">
        <f t="shared" si="33"/>
        <v>10800000</v>
      </c>
      <c r="T58" s="73">
        <f t="shared" si="8"/>
        <v>0</v>
      </c>
    </row>
    <row r="59" spans="1:20" s="73" customFormat="1" ht="45" x14ac:dyDescent="0.25">
      <c r="A59" s="71">
        <f t="shared" si="22"/>
        <v>52</v>
      </c>
      <c r="B59" s="71" t="s">
        <v>19</v>
      </c>
      <c r="C59" s="72" t="s">
        <v>636</v>
      </c>
      <c r="D59" s="71" t="s">
        <v>436</v>
      </c>
      <c r="E59" s="77" t="s">
        <v>461</v>
      </c>
      <c r="F59" s="72" t="s">
        <v>640</v>
      </c>
      <c r="G59" s="72" t="s">
        <v>635</v>
      </c>
      <c r="H59" s="71">
        <v>204118319</v>
      </c>
      <c r="I59" s="71" t="s">
        <v>473</v>
      </c>
      <c r="J59" s="76">
        <v>12</v>
      </c>
      <c r="K59" s="71">
        <v>1107000</v>
      </c>
      <c r="L59" s="76">
        <f t="shared" si="34"/>
        <v>13284000</v>
      </c>
      <c r="N59" s="84"/>
      <c r="O59" s="84">
        <f t="shared" si="29"/>
        <v>0</v>
      </c>
      <c r="P59" s="84">
        <f t="shared" si="30"/>
        <v>0</v>
      </c>
      <c r="Q59" s="84">
        <f t="shared" si="31"/>
        <v>1</v>
      </c>
      <c r="R59" s="84">
        <f t="shared" si="32"/>
        <v>12</v>
      </c>
      <c r="S59" s="84">
        <f t="shared" si="33"/>
        <v>13284000</v>
      </c>
      <c r="T59" s="73">
        <f t="shared" si="8"/>
        <v>0</v>
      </c>
    </row>
    <row r="60" spans="1:20" s="73" customFormat="1" ht="60" x14ac:dyDescent="0.25">
      <c r="A60" s="71">
        <f t="shared" si="22"/>
        <v>53</v>
      </c>
      <c r="B60" s="71" t="s">
        <v>19</v>
      </c>
      <c r="C60" s="72" t="s">
        <v>638</v>
      </c>
      <c r="D60" s="71" t="s">
        <v>436</v>
      </c>
      <c r="E60" s="77" t="s">
        <v>461</v>
      </c>
      <c r="F60" s="72" t="s">
        <v>639</v>
      </c>
      <c r="G60" s="72" t="s">
        <v>637</v>
      </c>
      <c r="H60" s="71">
        <v>203366731</v>
      </c>
      <c r="I60" s="71" t="s">
        <v>473</v>
      </c>
      <c r="J60" s="76">
        <v>12</v>
      </c>
      <c r="K60" s="71">
        <v>3003000</v>
      </c>
      <c r="L60" s="76">
        <f t="shared" si="34"/>
        <v>36036000</v>
      </c>
      <c r="N60" s="84"/>
      <c r="O60" s="84">
        <f t="shared" si="29"/>
        <v>0</v>
      </c>
      <c r="P60" s="84">
        <f t="shared" si="30"/>
        <v>0</v>
      </c>
      <c r="Q60" s="84">
        <f t="shared" si="31"/>
        <v>1</v>
      </c>
      <c r="R60" s="84">
        <f t="shared" si="32"/>
        <v>12</v>
      </c>
      <c r="S60" s="84">
        <f t="shared" si="33"/>
        <v>36036000</v>
      </c>
      <c r="T60" s="73">
        <f t="shared" si="8"/>
        <v>0</v>
      </c>
    </row>
    <row r="61" spans="1:20" s="73" customFormat="1" ht="30" x14ac:dyDescent="0.25">
      <c r="A61" s="71">
        <f t="shared" si="22"/>
        <v>54</v>
      </c>
      <c r="B61" s="71" t="s">
        <v>19</v>
      </c>
      <c r="C61" s="72" t="s">
        <v>596</v>
      </c>
      <c r="D61" s="71" t="s">
        <v>436</v>
      </c>
      <c r="E61" s="77" t="s">
        <v>460</v>
      </c>
      <c r="F61" s="72" t="s">
        <v>641</v>
      </c>
      <c r="G61" s="72" t="s">
        <v>451</v>
      </c>
      <c r="H61" s="71">
        <v>307919012</v>
      </c>
      <c r="I61" s="71" t="s">
        <v>473</v>
      </c>
      <c r="J61" s="76">
        <v>9</v>
      </c>
      <c r="K61" s="71">
        <v>420000</v>
      </c>
      <c r="L61" s="76">
        <f t="shared" si="34"/>
        <v>3780000</v>
      </c>
      <c r="N61" s="84"/>
      <c r="O61" s="84">
        <f t="shared" si="29"/>
        <v>0</v>
      </c>
      <c r="P61" s="84">
        <f t="shared" si="30"/>
        <v>0</v>
      </c>
      <c r="Q61" s="84">
        <f t="shared" si="31"/>
        <v>1</v>
      </c>
      <c r="R61" s="84">
        <f t="shared" si="32"/>
        <v>9</v>
      </c>
      <c r="S61" s="84">
        <f t="shared" si="33"/>
        <v>3780000</v>
      </c>
      <c r="T61" s="73">
        <f t="shared" si="8"/>
        <v>0</v>
      </c>
    </row>
    <row r="62" spans="1:20" s="73" customFormat="1" ht="30" x14ac:dyDescent="0.25">
      <c r="A62" s="71">
        <f t="shared" si="22"/>
        <v>55</v>
      </c>
      <c r="B62" s="71" t="s">
        <v>19</v>
      </c>
      <c r="C62" s="72" t="s">
        <v>642</v>
      </c>
      <c r="D62" s="71" t="s">
        <v>436</v>
      </c>
      <c r="E62" s="77" t="s">
        <v>460</v>
      </c>
      <c r="F62" s="72" t="s">
        <v>643</v>
      </c>
      <c r="G62" s="72" t="s">
        <v>458</v>
      </c>
      <c r="H62" s="71">
        <v>306894560</v>
      </c>
      <c r="I62" s="71" t="s">
        <v>473</v>
      </c>
      <c r="J62" s="76">
        <v>50</v>
      </c>
      <c r="K62" s="71">
        <v>11200</v>
      </c>
      <c r="L62" s="76">
        <f t="shared" si="34"/>
        <v>560000</v>
      </c>
      <c r="N62" s="84">
        <v>1</v>
      </c>
      <c r="O62" s="84">
        <f t="shared" si="29"/>
        <v>50</v>
      </c>
      <c r="P62" s="84">
        <f t="shared" si="30"/>
        <v>560000</v>
      </c>
      <c r="Q62" s="84">
        <f t="shared" si="31"/>
        <v>0</v>
      </c>
      <c r="R62" s="84">
        <f t="shared" si="32"/>
        <v>0</v>
      </c>
      <c r="S62" s="84">
        <f t="shared" si="33"/>
        <v>0</v>
      </c>
      <c r="T62" s="73">
        <f t="shared" si="8"/>
        <v>0</v>
      </c>
    </row>
    <row r="63" spans="1:20" s="73" customFormat="1" ht="30" x14ac:dyDescent="0.25">
      <c r="A63" s="71">
        <f t="shared" si="22"/>
        <v>56</v>
      </c>
      <c r="B63" s="71" t="s">
        <v>19</v>
      </c>
      <c r="C63" s="72" t="s">
        <v>459</v>
      </c>
      <c r="D63" s="71" t="s">
        <v>436</v>
      </c>
      <c r="E63" s="77" t="s">
        <v>460</v>
      </c>
      <c r="F63" s="72" t="s">
        <v>645</v>
      </c>
      <c r="G63" s="72" t="s">
        <v>644</v>
      </c>
      <c r="H63" s="71">
        <v>308708456</v>
      </c>
      <c r="I63" s="71" t="s">
        <v>473</v>
      </c>
      <c r="J63" s="76">
        <v>1</v>
      </c>
      <c r="K63" s="71">
        <v>95000</v>
      </c>
      <c r="L63" s="76">
        <f t="shared" si="34"/>
        <v>95000</v>
      </c>
      <c r="N63" s="84"/>
      <c r="O63" s="84">
        <f t="shared" si="29"/>
        <v>0</v>
      </c>
      <c r="P63" s="84">
        <f t="shared" si="30"/>
        <v>0</v>
      </c>
      <c r="Q63" s="84">
        <f t="shared" si="31"/>
        <v>1</v>
      </c>
      <c r="R63" s="84">
        <f t="shared" si="32"/>
        <v>1</v>
      </c>
      <c r="S63" s="84">
        <f t="shared" si="33"/>
        <v>95000</v>
      </c>
      <c r="T63" s="73">
        <f t="shared" si="8"/>
        <v>0</v>
      </c>
    </row>
    <row r="64" spans="1:20" s="73" customFormat="1" ht="38.25" x14ac:dyDescent="0.25">
      <c r="A64" s="71">
        <f t="shared" si="22"/>
        <v>57</v>
      </c>
      <c r="B64" s="71" t="s">
        <v>19</v>
      </c>
      <c r="C64" s="72" t="s">
        <v>648</v>
      </c>
      <c r="D64" s="71" t="s">
        <v>436</v>
      </c>
      <c r="E64" s="77" t="s">
        <v>463</v>
      </c>
      <c r="F64" s="72" t="s">
        <v>647</v>
      </c>
      <c r="G64" s="72" t="s">
        <v>646</v>
      </c>
      <c r="H64" s="71">
        <v>300812151</v>
      </c>
      <c r="I64" s="71" t="s">
        <v>473</v>
      </c>
      <c r="J64" s="76">
        <v>1</v>
      </c>
      <c r="K64" s="71">
        <v>835100</v>
      </c>
      <c r="L64" s="76">
        <f t="shared" si="34"/>
        <v>835100</v>
      </c>
      <c r="N64" s="84"/>
      <c r="O64" s="84">
        <f t="shared" si="29"/>
        <v>0</v>
      </c>
      <c r="P64" s="84">
        <f t="shared" si="30"/>
        <v>0</v>
      </c>
      <c r="Q64" s="84">
        <f t="shared" si="31"/>
        <v>1</v>
      </c>
      <c r="R64" s="84">
        <f t="shared" si="32"/>
        <v>1</v>
      </c>
      <c r="S64" s="84">
        <f t="shared" si="33"/>
        <v>835100</v>
      </c>
      <c r="T64" s="73">
        <f t="shared" si="8"/>
        <v>0</v>
      </c>
    </row>
    <row r="65" spans="1:20" s="73" customFormat="1" ht="38.25" x14ac:dyDescent="0.25">
      <c r="A65" s="71">
        <f t="shared" si="22"/>
        <v>58</v>
      </c>
      <c r="B65" s="71" t="s">
        <v>19</v>
      </c>
      <c r="C65" s="72" t="s">
        <v>471</v>
      </c>
      <c r="D65" s="71" t="s">
        <v>436</v>
      </c>
      <c r="E65" s="77" t="s">
        <v>461</v>
      </c>
      <c r="F65" s="72" t="s">
        <v>650</v>
      </c>
      <c r="G65" s="72" t="s">
        <v>649</v>
      </c>
      <c r="H65" s="71">
        <v>306350099</v>
      </c>
      <c r="I65" s="71" t="s">
        <v>485</v>
      </c>
      <c r="J65" s="76">
        <v>31250</v>
      </c>
      <c r="K65" s="71">
        <v>1000</v>
      </c>
      <c r="L65" s="76">
        <v>111080000</v>
      </c>
      <c r="N65" s="84"/>
      <c r="O65" s="84">
        <f t="shared" si="29"/>
        <v>0</v>
      </c>
      <c r="P65" s="84">
        <f t="shared" si="30"/>
        <v>0</v>
      </c>
      <c r="Q65" s="84">
        <f t="shared" si="31"/>
        <v>1</v>
      </c>
      <c r="R65" s="84">
        <f t="shared" si="32"/>
        <v>31250</v>
      </c>
      <c r="S65" s="84">
        <f t="shared" si="33"/>
        <v>111080000</v>
      </c>
      <c r="T65" s="73">
        <f t="shared" si="8"/>
        <v>0</v>
      </c>
    </row>
    <row r="66" spans="1:20" s="73" customFormat="1" ht="30" x14ac:dyDescent="0.25">
      <c r="A66" s="71">
        <f t="shared" si="22"/>
        <v>59</v>
      </c>
      <c r="B66" s="71" t="s">
        <v>19</v>
      </c>
      <c r="C66" s="72" t="s">
        <v>653</v>
      </c>
      <c r="D66" s="71" t="s">
        <v>436</v>
      </c>
      <c r="E66" s="77" t="s">
        <v>460</v>
      </c>
      <c r="F66" s="72" t="s">
        <v>652</v>
      </c>
      <c r="G66" s="72" t="s">
        <v>651</v>
      </c>
      <c r="H66" s="71">
        <v>309799447</v>
      </c>
      <c r="I66" s="71" t="s">
        <v>473</v>
      </c>
      <c r="J66" s="76">
        <v>2</v>
      </c>
      <c r="K66" s="71">
        <v>681997</v>
      </c>
      <c r="L66" s="76">
        <f t="shared" ref="L66:L70" si="35">+J66*K66</f>
        <v>1363994</v>
      </c>
      <c r="N66" s="84"/>
      <c r="O66" s="84">
        <f t="shared" si="29"/>
        <v>0</v>
      </c>
      <c r="P66" s="84">
        <f t="shared" si="30"/>
        <v>0</v>
      </c>
      <c r="Q66" s="84">
        <f t="shared" si="31"/>
        <v>1</v>
      </c>
      <c r="R66" s="84">
        <f t="shared" si="32"/>
        <v>2</v>
      </c>
      <c r="S66" s="84">
        <f t="shared" si="33"/>
        <v>1363994</v>
      </c>
      <c r="T66" s="73">
        <f t="shared" si="8"/>
        <v>0</v>
      </c>
    </row>
    <row r="67" spans="1:20" s="73" customFormat="1" ht="30" x14ac:dyDescent="0.25">
      <c r="A67" s="71">
        <f t="shared" si="22"/>
        <v>60</v>
      </c>
      <c r="B67" s="71" t="s">
        <v>19</v>
      </c>
      <c r="C67" s="140" t="s">
        <v>595</v>
      </c>
      <c r="D67" s="71" t="s">
        <v>436</v>
      </c>
      <c r="E67" s="77" t="s">
        <v>460</v>
      </c>
      <c r="F67" s="72" t="s">
        <v>654</v>
      </c>
      <c r="G67" s="72" t="s">
        <v>577</v>
      </c>
      <c r="H67" s="71">
        <v>308125519</v>
      </c>
      <c r="I67" s="71" t="s">
        <v>473</v>
      </c>
      <c r="J67" s="76">
        <v>1</v>
      </c>
      <c r="K67" s="71">
        <v>2800000</v>
      </c>
      <c r="L67" s="76">
        <f t="shared" si="35"/>
        <v>2800000</v>
      </c>
      <c r="N67" s="84"/>
      <c r="O67" s="84">
        <f t="shared" si="29"/>
        <v>0</v>
      </c>
      <c r="P67" s="84">
        <f t="shared" si="30"/>
        <v>0</v>
      </c>
      <c r="Q67" s="84">
        <f t="shared" si="31"/>
        <v>1</v>
      </c>
      <c r="R67" s="84">
        <f t="shared" si="32"/>
        <v>1</v>
      </c>
      <c r="S67" s="84">
        <f t="shared" si="33"/>
        <v>2800000</v>
      </c>
      <c r="T67" s="73">
        <f t="shared" si="8"/>
        <v>0</v>
      </c>
    </row>
    <row r="68" spans="1:20" s="73" customFormat="1" ht="30" x14ac:dyDescent="0.25">
      <c r="A68" s="71">
        <f t="shared" si="22"/>
        <v>61</v>
      </c>
      <c r="B68" s="71" t="s">
        <v>19</v>
      </c>
      <c r="C68" s="72" t="s">
        <v>656</v>
      </c>
      <c r="D68" s="71" t="s">
        <v>436</v>
      </c>
      <c r="E68" s="77" t="s">
        <v>460</v>
      </c>
      <c r="F68" s="72" t="s">
        <v>657</v>
      </c>
      <c r="G68" s="72" t="s">
        <v>655</v>
      </c>
      <c r="H68" s="71">
        <v>306031559</v>
      </c>
      <c r="I68" s="71" t="s">
        <v>473</v>
      </c>
      <c r="J68" s="76">
        <v>1</v>
      </c>
      <c r="K68" s="71">
        <v>4398391</v>
      </c>
      <c r="L68" s="76">
        <f t="shared" si="35"/>
        <v>4398391</v>
      </c>
      <c r="N68" s="84"/>
      <c r="O68" s="84">
        <f t="shared" si="29"/>
        <v>0</v>
      </c>
      <c r="P68" s="84">
        <f t="shared" si="30"/>
        <v>0</v>
      </c>
      <c r="Q68" s="84">
        <f t="shared" si="31"/>
        <v>1</v>
      </c>
      <c r="R68" s="84">
        <f t="shared" si="32"/>
        <v>1</v>
      </c>
      <c r="S68" s="84">
        <f t="shared" si="33"/>
        <v>4398391</v>
      </c>
      <c r="T68" s="73">
        <f t="shared" si="8"/>
        <v>0</v>
      </c>
    </row>
    <row r="69" spans="1:20" s="73" customFormat="1" ht="44.25" customHeight="1" x14ac:dyDescent="0.25">
      <c r="A69" s="71">
        <f t="shared" si="22"/>
        <v>62</v>
      </c>
      <c r="B69" s="71" t="s">
        <v>19</v>
      </c>
      <c r="C69" s="72" t="s">
        <v>658</v>
      </c>
      <c r="D69" s="71" t="s">
        <v>436</v>
      </c>
      <c r="E69" s="77" t="s">
        <v>460</v>
      </c>
      <c r="F69" s="72" t="s">
        <v>659</v>
      </c>
      <c r="G69" s="72" t="s">
        <v>660</v>
      </c>
      <c r="H69" s="71">
        <v>31607820580011</v>
      </c>
      <c r="I69" s="71" t="s">
        <v>473</v>
      </c>
      <c r="J69" s="76">
        <v>20</v>
      </c>
      <c r="K69" s="71">
        <v>250000</v>
      </c>
      <c r="L69" s="76">
        <f t="shared" si="35"/>
        <v>5000000</v>
      </c>
      <c r="N69" s="84"/>
      <c r="O69" s="84">
        <f t="shared" si="29"/>
        <v>0</v>
      </c>
      <c r="P69" s="84">
        <f t="shared" si="30"/>
        <v>0</v>
      </c>
      <c r="Q69" s="84">
        <f t="shared" si="31"/>
        <v>1</v>
      </c>
      <c r="R69" s="84">
        <f t="shared" si="32"/>
        <v>20</v>
      </c>
      <c r="S69" s="84">
        <f t="shared" si="33"/>
        <v>5000000</v>
      </c>
      <c r="T69" s="73">
        <f t="shared" si="8"/>
        <v>0</v>
      </c>
    </row>
    <row r="70" spans="1:20" s="73" customFormat="1" ht="28.5" customHeight="1" x14ac:dyDescent="0.25">
      <c r="A70" s="71">
        <f t="shared" si="22"/>
        <v>63</v>
      </c>
      <c r="B70" s="71" t="s">
        <v>19</v>
      </c>
      <c r="C70" s="72" t="s">
        <v>593</v>
      </c>
      <c r="D70" s="71" t="s">
        <v>436</v>
      </c>
      <c r="E70" s="77" t="s">
        <v>460</v>
      </c>
      <c r="F70" s="72" t="s">
        <v>661</v>
      </c>
      <c r="G70" s="72" t="s">
        <v>458</v>
      </c>
      <c r="H70" s="71">
        <v>306894560</v>
      </c>
      <c r="I70" s="71" t="s">
        <v>473</v>
      </c>
      <c r="J70" s="76">
        <v>100</v>
      </c>
      <c r="K70" s="71">
        <v>2240</v>
      </c>
      <c r="L70" s="76">
        <f t="shared" si="35"/>
        <v>224000</v>
      </c>
      <c r="N70" s="84">
        <v>1</v>
      </c>
      <c r="O70" s="84">
        <f t="shared" si="29"/>
        <v>100</v>
      </c>
      <c r="P70" s="84">
        <f t="shared" si="30"/>
        <v>224000</v>
      </c>
      <c r="Q70" s="84">
        <f t="shared" si="31"/>
        <v>0</v>
      </c>
      <c r="R70" s="84">
        <f t="shared" si="32"/>
        <v>0</v>
      </c>
      <c r="S70" s="84">
        <f t="shared" si="33"/>
        <v>0</v>
      </c>
      <c r="T70" s="73">
        <f t="shared" si="8"/>
        <v>0</v>
      </c>
    </row>
    <row r="71" spans="1:20" s="73" customFormat="1" ht="24" customHeight="1" x14ac:dyDescent="0.25">
      <c r="A71" s="71">
        <f t="shared" si="22"/>
        <v>64</v>
      </c>
      <c r="B71" s="71" t="s">
        <v>19</v>
      </c>
      <c r="C71" s="72" t="s">
        <v>663</v>
      </c>
      <c r="D71" s="71" t="s">
        <v>436</v>
      </c>
      <c r="E71" s="77" t="s">
        <v>460</v>
      </c>
      <c r="F71" s="72" t="s">
        <v>664</v>
      </c>
      <c r="G71" s="72" t="s">
        <v>662</v>
      </c>
      <c r="H71" s="71">
        <v>306117781</v>
      </c>
      <c r="I71" s="71" t="s">
        <v>473</v>
      </c>
      <c r="J71" s="76">
        <v>100</v>
      </c>
      <c r="K71" s="71">
        <v>10900</v>
      </c>
      <c r="L71" s="76">
        <f t="shared" ref="L71:L89" si="36">+J71*K71</f>
        <v>1090000</v>
      </c>
      <c r="N71" s="84">
        <v>1</v>
      </c>
      <c r="O71" s="84">
        <f t="shared" ref="O71:O96" si="37">+IF(N71&gt;0,J71,0)</f>
        <v>100</v>
      </c>
      <c r="P71" s="84">
        <f t="shared" ref="P71:P96" si="38">+IF(N71&gt;0,L71,0)</f>
        <v>1090000</v>
      </c>
      <c r="Q71" s="84">
        <f t="shared" ref="Q71:Q96" si="39">+IF(N71&gt;0,0,1)</f>
        <v>0</v>
      </c>
      <c r="R71" s="84">
        <f t="shared" ref="R71:R96" si="40">+IF(Q71&gt;0,J71,0)</f>
        <v>0</v>
      </c>
      <c r="S71" s="84">
        <f t="shared" ref="S71:S96" si="41">+IF(Q71&gt;0,L71,0)</f>
        <v>0</v>
      </c>
      <c r="T71" s="73">
        <f t="shared" ref="T71:T96" si="42">+L71-P71-S71</f>
        <v>0</v>
      </c>
    </row>
    <row r="72" spans="1:20" s="73" customFormat="1" ht="30" x14ac:dyDescent="0.25">
      <c r="A72" s="71">
        <f t="shared" si="22"/>
        <v>65</v>
      </c>
      <c r="B72" s="247" t="s">
        <v>20</v>
      </c>
      <c r="C72" s="248" t="s">
        <v>663</v>
      </c>
      <c r="D72" s="247" t="s">
        <v>436</v>
      </c>
      <c r="E72" s="249" t="s">
        <v>460</v>
      </c>
      <c r="F72" s="248" t="s">
        <v>668</v>
      </c>
      <c r="G72" s="248" t="s">
        <v>667</v>
      </c>
      <c r="H72" s="247">
        <v>307921731</v>
      </c>
      <c r="I72" s="247" t="s">
        <v>473</v>
      </c>
      <c r="J72" s="250">
        <v>100</v>
      </c>
      <c r="K72" s="247">
        <v>10795</v>
      </c>
      <c r="L72" s="250">
        <f t="shared" si="36"/>
        <v>1079500</v>
      </c>
      <c r="N72" s="84">
        <v>1</v>
      </c>
      <c r="O72" s="84">
        <f t="shared" si="37"/>
        <v>100</v>
      </c>
      <c r="P72" s="84">
        <f t="shared" si="38"/>
        <v>1079500</v>
      </c>
      <c r="Q72" s="84">
        <f t="shared" si="39"/>
        <v>0</v>
      </c>
      <c r="R72" s="84">
        <f t="shared" si="40"/>
        <v>0</v>
      </c>
      <c r="S72" s="84">
        <f t="shared" si="41"/>
        <v>0</v>
      </c>
      <c r="T72" s="73">
        <f t="shared" si="42"/>
        <v>0</v>
      </c>
    </row>
    <row r="73" spans="1:20" s="73" customFormat="1" ht="38.25" x14ac:dyDescent="0.25">
      <c r="A73" s="71">
        <f t="shared" si="22"/>
        <v>66</v>
      </c>
      <c r="B73" s="247" t="s">
        <v>20</v>
      </c>
      <c r="C73" s="248" t="s">
        <v>475</v>
      </c>
      <c r="D73" s="247" t="s">
        <v>436</v>
      </c>
      <c r="E73" s="249" t="s">
        <v>463</v>
      </c>
      <c r="F73" s="248" t="s">
        <v>670</v>
      </c>
      <c r="G73" s="248" t="s">
        <v>669</v>
      </c>
      <c r="H73" s="247">
        <v>302762499</v>
      </c>
      <c r="I73" s="247" t="s">
        <v>441</v>
      </c>
      <c r="J73" s="250">
        <v>1</v>
      </c>
      <c r="K73" s="247">
        <v>4432800</v>
      </c>
      <c r="L73" s="250">
        <f t="shared" si="36"/>
        <v>4432800</v>
      </c>
      <c r="N73" s="84"/>
      <c r="O73" s="84">
        <f t="shared" si="37"/>
        <v>0</v>
      </c>
      <c r="P73" s="84">
        <f t="shared" si="38"/>
        <v>0</v>
      </c>
      <c r="Q73" s="84">
        <f t="shared" si="39"/>
        <v>1</v>
      </c>
      <c r="R73" s="84">
        <f t="shared" si="40"/>
        <v>1</v>
      </c>
      <c r="S73" s="84">
        <f t="shared" si="41"/>
        <v>4432800</v>
      </c>
      <c r="T73" s="73">
        <f t="shared" si="42"/>
        <v>0</v>
      </c>
    </row>
    <row r="74" spans="1:20" s="73" customFormat="1" ht="30" x14ac:dyDescent="0.25">
      <c r="A74" s="71">
        <f t="shared" si="22"/>
        <v>67</v>
      </c>
      <c r="B74" s="71" t="s">
        <v>20</v>
      </c>
      <c r="C74" s="72" t="s">
        <v>672</v>
      </c>
      <c r="D74" s="247" t="s">
        <v>436</v>
      </c>
      <c r="E74" s="249" t="s">
        <v>460</v>
      </c>
      <c r="F74" s="72" t="s">
        <v>673</v>
      </c>
      <c r="G74" s="72" t="s">
        <v>671</v>
      </c>
      <c r="H74" s="71">
        <v>30702830170058</v>
      </c>
      <c r="I74" s="71" t="s">
        <v>473</v>
      </c>
      <c r="J74" s="76">
        <v>20</v>
      </c>
      <c r="K74" s="71">
        <v>44000</v>
      </c>
      <c r="L74" s="76">
        <f t="shared" si="36"/>
        <v>880000</v>
      </c>
      <c r="N74" s="84">
        <v>1</v>
      </c>
      <c r="O74" s="84">
        <f t="shared" si="37"/>
        <v>20</v>
      </c>
      <c r="P74" s="84">
        <f t="shared" si="38"/>
        <v>880000</v>
      </c>
      <c r="Q74" s="84">
        <f t="shared" si="39"/>
        <v>0</v>
      </c>
      <c r="R74" s="84">
        <f t="shared" si="40"/>
        <v>0</v>
      </c>
      <c r="S74" s="84">
        <f t="shared" si="41"/>
        <v>0</v>
      </c>
      <c r="T74" s="73">
        <f t="shared" si="42"/>
        <v>0</v>
      </c>
    </row>
    <row r="75" spans="1:20" s="73" customFormat="1" ht="30" x14ac:dyDescent="0.25">
      <c r="A75" s="71">
        <f t="shared" si="22"/>
        <v>68</v>
      </c>
      <c r="B75" s="71" t="s">
        <v>20</v>
      </c>
      <c r="C75" s="72" t="s">
        <v>459</v>
      </c>
      <c r="D75" s="247" t="s">
        <v>436</v>
      </c>
      <c r="E75" s="249" t="s">
        <v>460</v>
      </c>
      <c r="F75" s="72" t="s">
        <v>675</v>
      </c>
      <c r="G75" s="72" t="s">
        <v>674</v>
      </c>
      <c r="H75" s="251">
        <v>308708456</v>
      </c>
      <c r="I75" s="247" t="s">
        <v>441</v>
      </c>
      <c r="J75" s="76">
        <v>1</v>
      </c>
      <c r="K75" s="71">
        <v>95000</v>
      </c>
      <c r="L75" s="76">
        <f t="shared" si="36"/>
        <v>95000</v>
      </c>
      <c r="N75" s="84">
        <v>1</v>
      </c>
      <c r="O75" s="84">
        <f t="shared" si="37"/>
        <v>1</v>
      </c>
      <c r="P75" s="84">
        <f t="shared" si="38"/>
        <v>95000</v>
      </c>
      <c r="Q75" s="84">
        <f t="shared" si="39"/>
        <v>0</v>
      </c>
      <c r="R75" s="84">
        <f t="shared" si="40"/>
        <v>0</v>
      </c>
      <c r="S75" s="84">
        <f t="shared" si="41"/>
        <v>0</v>
      </c>
      <c r="T75" s="73">
        <f t="shared" si="42"/>
        <v>0</v>
      </c>
    </row>
    <row r="76" spans="1:20" s="73" customFormat="1" ht="15" x14ac:dyDescent="0.25">
      <c r="A76" s="71">
        <f t="shared" si="22"/>
        <v>69</v>
      </c>
      <c r="B76" s="71" t="s">
        <v>20</v>
      </c>
      <c r="C76" s="72" t="s">
        <v>677</v>
      </c>
      <c r="D76" s="247" t="s">
        <v>436</v>
      </c>
      <c r="E76" s="249" t="s">
        <v>460</v>
      </c>
      <c r="F76" s="72" t="s">
        <v>678</v>
      </c>
      <c r="G76" s="72" t="s">
        <v>676</v>
      </c>
      <c r="H76" s="71">
        <v>307744216</v>
      </c>
      <c r="I76" s="71" t="s">
        <v>473</v>
      </c>
      <c r="J76" s="76">
        <v>100</v>
      </c>
      <c r="K76" s="71">
        <v>17000</v>
      </c>
      <c r="L76" s="76">
        <f t="shared" si="36"/>
        <v>1700000</v>
      </c>
      <c r="N76" s="84">
        <v>1</v>
      </c>
      <c r="O76" s="84">
        <f t="shared" si="37"/>
        <v>100</v>
      </c>
      <c r="P76" s="84">
        <f t="shared" si="38"/>
        <v>1700000</v>
      </c>
      <c r="Q76" s="84">
        <f t="shared" si="39"/>
        <v>0</v>
      </c>
      <c r="R76" s="84">
        <f t="shared" si="40"/>
        <v>0</v>
      </c>
      <c r="S76" s="84">
        <f t="shared" si="41"/>
        <v>0</v>
      </c>
      <c r="T76" s="73">
        <f t="shared" si="42"/>
        <v>0</v>
      </c>
    </row>
    <row r="77" spans="1:20" s="73" customFormat="1" ht="45" x14ac:dyDescent="0.25">
      <c r="A77" s="71">
        <f t="shared" si="22"/>
        <v>70</v>
      </c>
      <c r="B77" s="71" t="s">
        <v>20</v>
      </c>
      <c r="C77" s="72" t="s">
        <v>680</v>
      </c>
      <c r="D77" s="247" t="s">
        <v>436</v>
      </c>
      <c r="E77" s="249" t="s">
        <v>463</v>
      </c>
      <c r="F77" s="72" t="s">
        <v>684</v>
      </c>
      <c r="G77" s="72" t="s">
        <v>679</v>
      </c>
      <c r="H77" s="71">
        <v>202234169</v>
      </c>
      <c r="I77" s="71" t="s">
        <v>681</v>
      </c>
      <c r="J77" s="76">
        <v>1</v>
      </c>
      <c r="K77" s="71">
        <v>990000</v>
      </c>
      <c r="L77" s="76">
        <f t="shared" si="36"/>
        <v>990000</v>
      </c>
      <c r="N77" s="84">
        <v>1</v>
      </c>
      <c r="O77" s="84">
        <f t="shared" si="37"/>
        <v>1</v>
      </c>
      <c r="P77" s="84">
        <f t="shared" si="38"/>
        <v>990000</v>
      </c>
      <c r="Q77" s="84">
        <f t="shared" si="39"/>
        <v>0</v>
      </c>
      <c r="R77" s="84">
        <f t="shared" si="40"/>
        <v>0</v>
      </c>
      <c r="S77" s="84">
        <f t="shared" si="41"/>
        <v>0</v>
      </c>
      <c r="T77" s="73">
        <f t="shared" si="42"/>
        <v>0</v>
      </c>
    </row>
    <row r="78" spans="1:20" s="73" customFormat="1" ht="45" x14ac:dyDescent="0.25">
      <c r="A78" s="71">
        <f t="shared" si="22"/>
        <v>71</v>
      </c>
      <c r="B78" s="71" t="s">
        <v>20</v>
      </c>
      <c r="C78" s="72" t="s">
        <v>683</v>
      </c>
      <c r="D78" s="247" t="s">
        <v>436</v>
      </c>
      <c r="E78" s="249" t="s">
        <v>463</v>
      </c>
      <c r="F78" s="72" t="s">
        <v>685</v>
      </c>
      <c r="G78" s="72" t="s">
        <v>682</v>
      </c>
      <c r="H78" s="71">
        <v>307576171</v>
      </c>
      <c r="I78" s="71" t="s">
        <v>441</v>
      </c>
      <c r="J78" s="76">
        <v>1</v>
      </c>
      <c r="K78" s="71">
        <v>1800000</v>
      </c>
      <c r="L78" s="76">
        <f t="shared" si="36"/>
        <v>1800000</v>
      </c>
      <c r="N78" s="84">
        <v>1</v>
      </c>
      <c r="O78" s="84">
        <f t="shared" si="37"/>
        <v>1</v>
      </c>
      <c r="P78" s="84">
        <f t="shared" si="38"/>
        <v>1800000</v>
      </c>
      <c r="Q78" s="84">
        <f t="shared" si="39"/>
        <v>0</v>
      </c>
      <c r="R78" s="84">
        <f t="shared" si="40"/>
        <v>0</v>
      </c>
      <c r="S78" s="84">
        <f t="shared" si="41"/>
        <v>0</v>
      </c>
      <c r="T78" s="73">
        <f t="shared" si="42"/>
        <v>0</v>
      </c>
    </row>
    <row r="79" spans="1:20" s="73" customFormat="1" ht="38.25" x14ac:dyDescent="0.25">
      <c r="A79" s="71">
        <f t="shared" si="22"/>
        <v>72</v>
      </c>
      <c r="B79" s="71" t="s">
        <v>20</v>
      </c>
      <c r="C79" s="72" t="s">
        <v>687</v>
      </c>
      <c r="D79" s="247" t="s">
        <v>436</v>
      </c>
      <c r="E79" s="249" t="s">
        <v>463</v>
      </c>
      <c r="F79" s="72" t="s">
        <v>688</v>
      </c>
      <c r="G79" s="72" t="s">
        <v>686</v>
      </c>
      <c r="H79" s="71">
        <v>302606097</v>
      </c>
      <c r="I79" s="71" t="s">
        <v>473</v>
      </c>
      <c r="J79" s="76">
        <v>1</v>
      </c>
      <c r="K79" s="71">
        <v>3295000</v>
      </c>
      <c r="L79" s="76">
        <f t="shared" si="36"/>
        <v>3295000</v>
      </c>
      <c r="N79" s="84">
        <v>1</v>
      </c>
      <c r="O79" s="84">
        <f t="shared" si="37"/>
        <v>1</v>
      </c>
      <c r="P79" s="84">
        <f t="shared" si="38"/>
        <v>3295000</v>
      </c>
      <c r="Q79" s="84">
        <f t="shared" si="39"/>
        <v>0</v>
      </c>
      <c r="R79" s="84">
        <f t="shared" si="40"/>
        <v>0</v>
      </c>
      <c r="S79" s="84">
        <f t="shared" si="41"/>
        <v>0</v>
      </c>
      <c r="T79" s="73">
        <f t="shared" si="42"/>
        <v>0</v>
      </c>
    </row>
    <row r="80" spans="1:20" s="73" customFormat="1" ht="15" x14ac:dyDescent="0.25">
      <c r="A80" s="71">
        <f t="shared" si="22"/>
        <v>73</v>
      </c>
      <c r="B80" s="71" t="s">
        <v>20</v>
      </c>
      <c r="C80" s="72" t="s">
        <v>690</v>
      </c>
      <c r="D80" s="247" t="s">
        <v>436</v>
      </c>
      <c r="E80" s="249" t="s">
        <v>460</v>
      </c>
      <c r="F80" s="72" t="s">
        <v>691</v>
      </c>
      <c r="G80" s="72" t="s">
        <v>689</v>
      </c>
      <c r="H80" s="71">
        <v>201354154</v>
      </c>
      <c r="I80" s="71" t="s">
        <v>473</v>
      </c>
      <c r="J80" s="76">
        <v>2</v>
      </c>
      <c r="K80" s="71">
        <v>2700000</v>
      </c>
      <c r="L80" s="76">
        <f t="shared" si="36"/>
        <v>5400000</v>
      </c>
      <c r="N80" s="84">
        <v>1</v>
      </c>
      <c r="O80" s="84">
        <f t="shared" si="37"/>
        <v>2</v>
      </c>
      <c r="P80" s="84">
        <f t="shared" si="38"/>
        <v>5400000</v>
      </c>
      <c r="Q80" s="84">
        <f t="shared" si="39"/>
        <v>0</v>
      </c>
      <c r="R80" s="84">
        <f t="shared" si="40"/>
        <v>0</v>
      </c>
      <c r="S80" s="84">
        <f t="shared" si="41"/>
        <v>0</v>
      </c>
      <c r="T80" s="73">
        <f t="shared" si="42"/>
        <v>0</v>
      </c>
    </row>
    <row r="81" spans="1:20" s="73" customFormat="1" ht="38.25" x14ac:dyDescent="0.25">
      <c r="A81" s="71">
        <f t="shared" si="22"/>
        <v>74</v>
      </c>
      <c r="B81" s="71" t="s">
        <v>20</v>
      </c>
      <c r="C81" s="72" t="s">
        <v>693</v>
      </c>
      <c r="D81" s="247" t="s">
        <v>436</v>
      </c>
      <c r="E81" s="249" t="s">
        <v>463</v>
      </c>
      <c r="F81" s="72" t="s">
        <v>692</v>
      </c>
      <c r="G81" s="72" t="s">
        <v>669</v>
      </c>
      <c r="H81" s="71">
        <v>302762499</v>
      </c>
      <c r="I81" s="71" t="s">
        <v>441</v>
      </c>
      <c r="J81" s="76">
        <v>1</v>
      </c>
      <c r="K81" s="71">
        <v>1240000</v>
      </c>
      <c r="L81" s="76">
        <f t="shared" si="36"/>
        <v>1240000</v>
      </c>
      <c r="N81" s="84">
        <v>1</v>
      </c>
      <c r="O81" s="84">
        <f t="shared" si="37"/>
        <v>1</v>
      </c>
      <c r="P81" s="84">
        <f t="shared" si="38"/>
        <v>1240000</v>
      </c>
      <c r="Q81" s="84">
        <f t="shared" si="39"/>
        <v>0</v>
      </c>
      <c r="R81" s="84">
        <f t="shared" si="40"/>
        <v>0</v>
      </c>
      <c r="S81" s="84">
        <f t="shared" si="41"/>
        <v>0</v>
      </c>
      <c r="T81" s="73">
        <f t="shared" si="42"/>
        <v>0</v>
      </c>
    </row>
    <row r="82" spans="1:20" s="73" customFormat="1" ht="30" x14ac:dyDescent="0.25">
      <c r="A82" s="71">
        <f t="shared" si="22"/>
        <v>75</v>
      </c>
      <c r="B82" s="71" t="s">
        <v>20</v>
      </c>
      <c r="C82" s="72" t="s">
        <v>696</v>
      </c>
      <c r="D82" s="247" t="s">
        <v>436</v>
      </c>
      <c r="E82" s="249" t="s">
        <v>460</v>
      </c>
      <c r="F82" s="72" t="s">
        <v>695</v>
      </c>
      <c r="G82" s="72" t="s">
        <v>694</v>
      </c>
      <c r="H82" s="71">
        <v>31004986610071</v>
      </c>
      <c r="I82" s="71" t="s">
        <v>697</v>
      </c>
      <c r="J82" s="76">
        <v>4</v>
      </c>
      <c r="K82" s="71">
        <v>1750000</v>
      </c>
      <c r="L82" s="76">
        <f t="shared" si="36"/>
        <v>7000000</v>
      </c>
      <c r="N82" s="84">
        <v>1</v>
      </c>
      <c r="O82" s="84">
        <f t="shared" si="37"/>
        <v>4</v>
      </c>
      <c r="P82" s="84">
        <f t="shared" si="38"/>
        <v>7000000</v>
      </c>
      <c r="Q82" s="84">
        <f t="shared" si="39"/>
        <v>0</v>
      </c>
      <c r="R82" s="84">
        <f t="shared" si="40"/>
        <v>0</v>
      </c>
      <c r="S82" s="84">
        <f t="shared" si="41"/>
        <v>0</v>
      </c>
      <c r="T82" s="73">
        <f t="shared" si="42"/>
        <v>0</v>
      </c>
    </row>
    <row r="83" spans="1:20" s="73" customFormat="1" ht="15" x14ac:dyDescent="0.25">
      <c r="A83" s="71">
        <f t="shared" si="22"/>
        <v>76</v>
      </c>
      <c r="B83" s="71" t="s">
        <v>20</v>
      </c>
      <c r="C83" s="72" t="s">
        <v>699</v>
      </c>
      <c r="D83" s="247" t="s">
        <v>436</v>
      </c>
      <c r="E83" s="249" t="s">
        <v>460</v>
      </c>
      <c r="F83" s="72" t="s">
        <v>700</v>
      </c>
      <c r="G83" s="72" t="s">
        <v>698</v>
      </c>
      <c r="H83" s="71">
        <v>205247459</v>
      </c>
      <c r="I83" s="71" t="s">
        <v>456</v>
      </c>
      <c r="J83" s="76">
        <v>100</v>
      </c>
      <c r="K83" s="71">
        <v>14784</v>
      </c>
      <c r="L83" s="76">
        <f t="shared" si="36"/>
        <v>1478400</v>
      </c>
      <c r="N83" s="84">
        <v>1</v>
      </c>
      <c r="O83" s="84">
        <f t="shared" si="37"/>
        <v>100</v>
      </c>
      <c r="P83" s="84">
        <f t="shared" si="38"/>
        <v>1478400</v>
      </c>
      <c r="Q83" s="84">
        <f t="shared" si="39"/>
        <v>0</v>
      </c>
      <c r="R83" s="84">
        <f t="shared" si="40"/>
        <v>0</v>
      </c>
      <c r="S83" s="84">
        <f t="shared" si="41"/>
        <v>0</v>
      </c>
      <c r="T83" s="73">
        <f t="shared" si="42"/>
        <v>0</v>
      </c>
    </row>
    <row r="84" spans="1:20" s="73" customFormat="1" ht="30" x14ac:dyDescent="0.25">
      <c r="A84" s="71">
        <f t="shared" si="22"/>
        <v>77</v>
      </c>
      <c r="B84" s="71" t="s">
        <v>20</v>
      </c>
      <c r="C84" s="72" t="s">
        <v>472</v>
      </c>
      <c r="D84" s="247" t="s">
        <v>436</v>
      </c>
      <c r="E84" s="249" t="s">
        <v>460</v>
      </c>
      <c r="F84" s="72" t="s">
        <v>702</v>
      </c>
      <c r="G84" s="72" t="s">
        <v>701</v>
      </c>
      <c r="H84" s="71">
        <v>62606016300017</v>
      </c>
      <c r="I84" s="71" t="s">
        <v>473</v>
      </c>
      <c r="J84" s="76">
        <v>50</v>
      </c>
      <c r="K84" s="71">
        <v>9485</v>
      </c>
      <c r="L84" s="76">
        <f t="shared" si="36"/>
        <v>474250</v>
      </c>
      <c r="N84" s="84">
        <v>1</v>
      </c>
      <c r="O84" s="84">
        <f t="shared" si="37"/>
        <v>50</v>
      </c>
      <c r="P84" s="84">
        <f t="shared" si="38"/>
        <v>474250</v>
      </c>
      <c r="Q84" s="84">
        <f t="shared" si="39"/>
        <v>0</v>
      </c>
      <c r="R84" s="84">
        <f t="shared" si="40"/>
        <v>0</v>
      </c>
      <c r="S84" s="84">
        <f t="shared" si="41"/>
        <v>0</v>
      </c>
      <c r="T84" s="73">
        <f t="shared" si="42"/>
        <v>0</v>
      </c>
    </row>
    <row r="85" spans="1:20" s="73" customFormat="1" ht="38.25" x14ac:dyDescent="0.25">
      <c r="A85" s="71">
        <f t="shared" si="22"/>
        <v>78</v>
      </c>
      <c r="B85" s="71" t="s">
        <v>20</v>
      </c>
      <c r="C85" s="72" t="s">
        <v>475</v>
      </c>
      <c r="D85" s="247" t="s">
        <v>436</v>
      </c>
      <c r="E85" s="249" t="s">
        <v>463</v>
      </c>
      <c r="F85" s="72" t="s">
        <v>704</v>
      </c>
      <c r="G85" s="72" t="s">
        <v>703</v>
      </c>
      <c r="H85" s="71">
        <v>300812151</v>
      </c>
      <c r="I85" s="71" t="s">
        <v>441</v>
      </c>
      <c r="J85" s="76">
        <v>1</v>
      </c>
      <c r="K85" s="71">
        <v>2310500</v>
      </c>
      <c r="L85" s="76">
        <f t="shared" si="36"/>
        <v>2310500</v>
      </c>
      <c r="N85" s="84">
        <v>1</v>
      </c>
      <c r="O85" s="84">
        <f t="shared" si="37"/>
        <v>1</v>
      </c>
      <c r="P85" s="84">
        <f t="shared" si="38"/>
        <v>2310500</v>
      </c>
      <c r="Q85" s="84">
        <f t="shared" si="39"/>
        <v>0</v>
      </c>
      <c r="R85" s="84">
        <f t="shared" si="40"/>
        <v>0</v>
      </c>
      <c r="S85" s="84">
        <f t="shared" si="41"/>
        <v>0</v>
      </c>
      <c r="T85" s="73">
        <f t="shared" si="42"/>
        <v>0</v>
      </c>
    </row>
    <row r="86" spans="1:20" s="73" customFormat="1" ht="30" x14ac:dyDescent="0.25">
      <c r="A86" s="71">
        <f t="shared" si="22"/>
        <v>79</v>
      </c>
      <c r="B86" s="71" t="s">
        <v>20</v>
      </c>
      <c r="C86" s="72" t="s">
        <v>706</v>
      </c>
      <c r="D86" s="247" t="s">
        <v>436</v>
      </c>
      <c r="E86" s="249" t="s">
        <v>460</v>
      </c>
      <c r="F86" s="72" t="s">
        <v>707</v>
      </c>
      <c r="G86" s="72" t="s">
        <v>705</v>
      </c>
      <c r="H86" s="71">
        <v>310215913</v>
      </c>
      <c r="I86" s="71" t="s">
        <v>473</v>
      </c>
      <c r="J86" s="76">
        <v>10</v>
      </c>
      <c r="K86" s="71">
        <v>35000</v>
      </c>
      <c r="L86" s="76">
        <f t="shared" si="36"/>
        <v>350000</v>
      </c>
      <c r="N86" s="84">
        <v>1</v>
      </c>
      <c r="O86" s="84">
        <f t="shared" si="37"/>
        <v>10</v>
      </c>
      <c r="P86" s="84">
        <f t="shared" si="38"/>
        <v>350000</v>
      </c>
      <c r="Q86" s="84">
        <f t="shared" si="39"/>
        <v>0</v>
      </c>
      <c r="R86" s="84">
        <f t="shared" si="40"/>
        <v>0</v>
      </c>
      <c r="S86" s="84">
        <f t="shared" si="41"/>
        <v>0</v>
      </c>
      <c r="T86" s="73">
        <f t="shared" si="42"/>
        <v>0</v>
      </c>
    </row>
    <row r="87" spans="1:20" s="73" customFormat="1" ht="60" x14ac:dyDescent="0.25">
      <c r="A87" s="71">
        <f t="shared" si="22"/>
        <v>80</v>
      </c>
      <c r="B87" s="71" t="s">
        <v>20</v>
      </c>
      <c r="C87" s="72" t="s">
        <v>710</v>
      </c>
      <c r="D87" s="247" t="s">
        <v>436</v>
      </c>
      <c r="E87" s="249" t="s">
        <v>463</v>
      </c>
      <c r="F87" s="72" t="s">
        <v>709</v>
      </c>
      <c r="G87" s="72" t="s">
        <v>708</v>
      </c>
      <c r="H87" s="71">
        <v>201222058</v>
      </c>
      <c r="I87" s="71" t="s">
        <v>441</v>
      </c>
      <c r="J87" s="76">
        <v>1</v>
      </c>
      <c r="K87" s="71">
        <v>3000000</v>
      </c>
      <c r="L87" s="76">
        <f t="shared" si="36"/>
        <v>3000000</v>
      </c>
      <c r="N87" s="84">
        <v>1</v>
      </c>
      <c r="O87" s="84">
        <f t="shared" si="37"/>
        <v>1</v>
      </c>
      <c r="P87" s="84">
        <f t="shared" si="38"/>
        <v>3000000</v>
      </c>
      <c r="Q87" s="84">
        <f t="shared" si="39"/>
        <v>0</v>
      </c>
      <c r="R87" s="84">
        <f t="shared" si="40"/>
        <v>0</v>
      </c>
      <c r="S87" s="84">
        <f t="shared" si="41"/>
        <v>0</v>
      </c>
      <c r="T87" s="73">
        <f t="shared" si="42"/>
        <v>0</v>
      </c>
    </row>
    <row r="88" spans="1:20" s="73" customFormat="1" ht="15" x14ac:dyDescent="0.25">
      <c r="A88" s="71">
        <f t="shared" si="22"/>
        <v>81</v>
      </c>
      <c r="B88" s="71" t="s">
        <v>20</v>
      </c>
      <c r="C88" s="72" t="s">
        <v>711</v>
      </c>
      <c r="D88" s="247" t="s">
        <v>436</v>
      </c>
      <c r="E88" s="249" t="s">
        <v>460</v>
      </c>
      <c r="F88" s="72" t="s">
        <v>712</v>
      </c>
      <c r="G88" s="72" t="s">
        <v>571</v>
      </c>
      <c r="H88" s="71">
        <v>206719257</v>
      </c>
      <c r="I88" s="71" t="s">
        <v>441</v>
      </c>
      <c r="J88" s="76">
        <v>1</v>
      </c>
      <c r="K88" s="71">
        <v>73000</v>
      </c>
      <c r="L88" s="76">
        <f t="shared" si="36"/>
        <v>73000</v>
      </c>
      <c r="N88" s="84">
        <v>1</v>
      </c>
      <c r="O88" s="84">
        <f t="shared" si="37"/>
        <v>1</v>
      </c>
      <c r="P88" s="84">
        <f t="shared" si="38"/>
        <v>73000</v>
      </c>
      <c r="Q88" s="84">
        <f t="shared" si="39"/>
        <v>0</v>
      </c>
      <c r="R88" s="84">
        <f t="shared" si="40"/>
        <v>0</v>
      </c>
      <c r="S88" s="84">
        <f t="shared" si="41"/>
        <v>0</v>
      </c>
      <c r="T88" s="73">
        <f t="shared" si="42"/>
        <v>0</v>
      </c>
    </row>
    <row r="89" spans="1:20" s="73" customFormat="1" ht="15.75" x14ac:dyDescent="0.25">
      <c r="A89" s="71">
        <f t="shared" si="22"/>
        <v>82</v>
      </c>
      <c r="B89" s="71" t="s">
        <v>20</v>
      </c>
      <c r="C89" s="72" t="s">
        <v>713</v>
      </c>
      <c r="D89" s="247" t="s">
        <v>436</v>
      </c>
      <c r="E89" s="249" t="s">
        <v>460</v>
      </c>
      <c r="F89" s="72" t="s">
        <v>714</v>
      </c>
      <c r="G89" s="72" t="s">
        <v>715</v>
      </c>
      <c r="H89" s="71">
        <v>310805717</v>
      </c>
      <c r="I89" s="252" t="s">
        <v>716</v>
      </c>
      <c r="J89" s="76">
        <v>40</v>
      </c>
      <c r="K89" s="71">
        <v>19000</v>
      </c>
      <c r="L89" s="76">
        <f>+J89*K89</f>
        <v>760000</v>
      </c>
      <c r="N89" s="84">
        <v>1</v>
      </c>
      <c r="O89" s="84">
        <f t="shared" si="37"/>
        <v>40</v>
      </c>
      <c r="P89" s="84">
        <f t="shared" si="38"/>
        <v>760000</v>
      </c>
      <c r="Q89" s="84">
        <f t="shared" si="39"/>
        <v>0</v>
      </c>
      <c r="R89" s="84">
        <f t="shared" si="40"/>
        <v>0</v>
      </c>
      <c r="S89" s="84">
        <f t="shared" si="41"/>
        <v>0</v>
      </c>
      <c r="T89" s="73">
        <f t="shared" si="42"/>
        <v>0</v>
      </c>
    </row>
    <row r="90" spans="1:20" s="73" customFormat="1" ht="38.25" x14ac:dyDescent="0.25">
      <c r="A90" s="71">
        <f t="shared" si="22"/>
        <v>83</v>
      </c>
      <c r="B90" s="71" t="s">
        <v>20</v>
      </c>
      <c r="C90" s="72" t="s">
        <v>719</v>
      </c>
      <c r="D90" s="71" t="s">
        <v>482</v>
      </c>
      <c r="E90" s="77" t="s">
        <v>610</v>
      </c>
      <c r="F90" s="72" t="s">
        <v>718</v>
      </c>
      <c r="G90" s="72" t="s">
        <v>717</v>
      </c>
      <c r="H90" s="71">
        <v>308867204</v>
      </c>
      <c r="I90" s="71" t="s">
        <v>441</v>
      </c>
      <c r="J90" s="76">
        <v>1</v>
      </c>
      <c r="K90" s="251">
        <v>58915360</v>
      </c>
      <c r="L90" s="76">
        <f t="shared" ref="L90:L96" si="43">+J90*K90</f>
        <v>58915360</v>
      </c>
      <c r="N90" s="84">
        <v>1</v>
      </c>
      <c r="O90" s="84">
        <f t="shared" si="37"/>
        <v>1</v>
      </c>
      <c r="P90" s="84">
        <f t="shared" si="38"/>
        <v>58915360</v>
      </c>
      <c r="Q90" s="84">
        <f t="shared" si="39"/>
        <v>0</v>
      </c>
      <c r="R90" s="84">
        <f t="shared" si="40"/>
        <v>0</v>
      </c>
      <c r="S90" s="84">
        <f t="shared" si="41"/>
        <v>0</v>
      </c>
      <c r="T90" s="73">
        <f t="shared" si="42"/>
        <v>0</v>
      </c>
    </row>
    <row r="91" spans="1:20" s="73" customFormat="1" ht="45" x14ac:dyDescent="0.25">
      <c r="A91" s="71">
        <f t="shared" si="22"/>
        <v>84</v>
      </c>
      <c r="B91" s="71" t="s">
        <v>20</v>
      </c>
      <c r="C91" s="72" t="s">
        <v>481</v>
      </c>
      <c r="D91" s="71" t="s">
        <v>482</v>
      </c>
      <c r="E91" s="77" t="s">
        <v>610</v>
      </c>
      <c r="F91" s="72" t="s">
        <v>720</v>
      </c>
      <c r="G91" s="72" t="s">
        <v>486</v>
      </c>
      <c r="H91" s="71">
        <v>30105810241353</v>
      </c>
      <c r="I91" s="71" t="s">
        <v>473</v>
      </c>
      <c r="J91" s="76">
        <v>26</v>
      </c>
      <c r="K91" s="71">
        <v>711538.46153800003</v>
      </c>
      <c r="L91" s="76">
        <f t="shared" si="43"/>
        <v>18499999.999988001</v>
      </c>
      <c r="N91" s="84">
        <v>1</v>
      </c>
      <c r="O91" s="84">
        <f t="shared" si="37"/>
        <v>26</v>
      </c>
      <c r="P91" s="84">
        <f t="shared" si="38"/>
        <v>18499999.999988001</v>
      </c>
      <c r="Q91" s="84">
        <f t="shared" si="39"/>
        <v>0</v>
      </c>
      <c r="R91" s="84">
        <f t="shared" si="40"/>
        <v>0</v>
      </c>
      <c r="S91" s="84">
        <f t="shared" si="41"/>
        <v>0</v>
      </c>
      <c r="T91" s="73">
        <f t="shared" si="42"/>
        <v>0</v>
      </c>
    </row>
    <row r="92" spans="1:20" s="73" customFormat="1" ht="45" x14ac:dyDescent="0.25">
      <c r="A92" s="71">
        <f t="shared" si="22"/>
        <v>85</v>
      </c>
      <c r="B92" s="71" t="s">
        <v>20</v>
      </c>
      <c r="C92" s="72" t="s">
        <v>481</v>
      </c>
      <c r="D92" s="71" t="s">
        <v>482</v>
      </c>
      <c r="E92" s="77" t="s">
        <v>610</v>
      </c>
      <c r="F92" s="72" t="s">
        <v>722</v>
      </c>
      <c r="G92" s="72" t="s">
        <v>721</v>
      </c>
      <c r="H92" s="71">
        <v>305361884</v>
      </c>
      <c r="I92" s="71" t="s">
        <v>473</v>
      </c>
      <c r="J92" s="76">
        <v>16</v>
      </c>
      <c r="K92" s="71">
        <v>1008000</v>
      </c>
      <c r="L92" s="76">
        <f t="shared" si="43"/>
        <v>16128000</v>
      </c>
      <c r="N92" s="84">
        <v>1</v>
      </c>
      <c r="O92" s="84">
        <f t="shared" si="37"/>
        <v>16</v>
      </c>
      <c r="P92" s="84">
        <f t="shared" si="38"/>
        <v>16128000</v>
      </c>
      <c r="Q92" s="84">
        <f t="shared" si="39"/>
        <v>0</v>
      </c>
      <c r="R92" s="84">
        <f t="shared" si="40"/>
        <v>0</v>
      </c>
      <c r="S92" s="84">
        <f t="shared" si="41"/>
        <v>0</v>
      </c>
      <c r="T92" s="73">
        <f t="shared" si="42"/>
        <v>0</v>
      </c>
    </row>
    <row r="93" spans="1:20" s="73" customFormat="1" ht="38.25" x14ac:dyDescent="0.25">
      <c r="A93" s="71">
        <f t="shared" si="22"/>
        <v>86</v>
      </c>
      <c r="B93" s="71" t="s">
        <v>20</v>
      </c>
      <c r="C93" s="72" t="s">
        <v>480</v>
      </c>
      <c r="D93" s="71" t="s">
        <v>482</v>
      </c>
      <c r="E93" s="77" t="s">
        <v>610</v>
      </c>
      <c r="F93" s="72" t="s">
        <v>723</v>
      </c>
      <c r="G93" s="72" t="s">
        <v>624</v>
      </c>
      <c r="H93" s="71">
        <v>200543309</v>
      </c>
      <c r="I93" s="71" t="s">
        <v>473</v>
      </c>
      <c r="J93" s="76">
        <v>1</v>
      </c>
      <c r="K93" s="71">
        <v>51041847</v>
      </c>
      <c r="L93" s="76">
        <f t="shared" si="43"/>
        <v>51041847</v>
      </c>
      <c r="N93" s="84">
        <v>1</v>
      </c>
      <c r="O93" s="84">
        <f t="shared" si="37"/>
        <v>1</v>
      </c>
      <c r="P93" s="84">
        <f t="shared" si="38"/>
        <v>51041847</v>
      </c>
      <c r="Q93" s="84">
        <f t="shared" si="39"/>
        <v>0</v>
      </c>
      <c r="R93" s="84">
        <f t="shared" si="40"/>
        <v>0</v>
      </c>
      <c r="S93" s="84">
        <f t="shared" si="41"/>
        <v>0</v>
      </c>
      <c r="T93" s="73">
        <f t="shared" si="42"/>
        <v>0</v>
      </c>
    </row>
    <row r="94" spans="1:20" s="73" customFormat="1" ht="38.25" x14ac:dyDescent="0.25">
      <c r="A94" s="71">
        <f t="shared" si="22"/>
        <v>87</v>
      </c>
      <c r="B94" s="71" t="s">
        <v>20</v>
      </c>
      <c r="C94" s="72" t="s">
        <v>480</v>
      </c>
      <c r="D94" s="71" t="s">
        <v>482</v>
      </c>
      <c r="E94" s="77" t="s">
        <v>610</v>
      </c>
      <c r="F94" s="72" t="s">
        <v>724</v>
      </c>
      <c r="G94" s="72" t="s">
        <v>624</v>
      </c>
      <c r="H94" s="71">
        <v>200543310</v>
      </c>
      <c r="I94" s="71" t="s">
        <v>473</v>
      </c>
      <c r="J94" s="76">
        <v>2</v>
      </c>
      <c r="K94" s="71">
        <v>10565242</v>
      </c>
      <c r="L94" s="76">
        <f t="shared" ref="L94" si="44">+J94*K94</f>
        <v>21130484</v>
      </c>
      <c r="N94" s="84">
        <v>1</v>
      </c>
      <c r="O94" s="84">
        <f t="shared" si="37"/>
        <v>2</v>
      </c>
      <c r="P94" s="84">
        <f t="shared" si="38"/>
        <v>21130484</v>
      </c>
      <c r="Q94" s="84">
        <f t="shared" si="39"/>
        <v>0</v>
      </c>
      <c r="R94" s="84">
        <f t="shared" si="40"/>
        <v>0</v>
      </c>
      <c r="S94" s="84">
        <f t="shared" si="41"/>
        <v>0</v>
      </c>
      <c r="T94" s="73">
        <f t="shared" si="42"/>
        <v>0</v>
      </c>
    </row>
    <row r="95" spans="1:20" s="73" customFormat="1" ht="15" x14ac:dyDescent="0.25">
      <c r="A95" s="71">
        <f t="shared" si="22"/>
        <v>88</v>
      </c>
      <c r="B95" s="71" t="s">
        <v>20</v>
      </c>
      <c r="C95" s="72"/>
      <c r="D95" s="71"/>
      <c r="E95" s="77"/>
      <c r="F95" s="72"/>
      <c r="G95" s="72"/>
      <c r="H95" s="71"/>
      <c r="I95" s="71"/>
      <c r="J95" s="76"/>
      <c r="K95" s="71"/>
      <c r="L95" s="76">
        <f t="shared" si="43"/>
        <v>0</v>
      </c>
      <c r="N95" s="84">
        <v>1</v>
      </c>
      <c r="O95" s="84">
        <f t="shared" si="37"/>
        <v>0</v>
      </c>
      <c r="P95" s="84">
        <f t="shared" si="38"/>
        <v>0</v>
      </c>
      <c r="Q95" s="84">
        <f t="shared" si="39"/>
        <v>0</v>
      </c>
      <c r="R95" s="84">
        <f t="shared" si="40"/>
        <v>0</v>
      </c>
      <c r="S95" s="84">
        <f t="shared" si="41"/>
        <v>0</v>
      </c>
      <c r="T95" s="73">
        <f t="shared" si="42"/>
        <v>0</v>
      </c>
    </row>
    <row r="96" spans="1:20" s="73" customFormat="1" ht="15" x14ac:dyDescent="0.25">
      <c r="A96" s="71">
        <f t="shared" si="22"/>
        <v>89</v>
      </c>
      <c r="B96" s="71" t="s">
        <v>20</v>
      </c>
      <c r="C96" s="72"/>
      <c r="D96" s="71"/>
      <c r="E96" s="77"/>
      <c r="F96" s="72"/>
      <c r="G96" s="72"/>
      <c r="H96" s="71"/>
      <c r="I96" s="71"/>
      <c r="J96" s="76"/>
      <c r="K96" s="71"/>
      <c r="L96" s="76">
        <f t="shared" si="43"/>
        <v>0</v>
      </c>
      <c r="N96" s="84">
        <v>1</v>
      </c>
      <c r="O96" s="84">
        <f t="shared" si="37"/>
        <v>0</v>
      </c>
      <c r="P96" s="84">
        <f t="shared" si="38"/>
        <v>0</v>
      </c>
      <c r="Q96" s="84">
        <f t="shared" si="39"/>
        <v>0</v>
      </c>
      <c r="R96" s="84">
        <f t="shared" si="40"/>
        <v>0</v>
      </c>
      <c r="S96" s="84">
        <f t="shared" si="41"/>
        <v>0</v>
      </c>
      <c r="T96" s="73">
        <f t="shared" si="42"/>
        <v>0</v>
      </c>
    </row>
    <row r="97" spans="1:20" s="73" customFormat="1" ht="15" x14ac:dyDescent="0.25">
      <c r="A97" s="71">
        <f t="shared" si="22"/>
        <v>90</v>
      </c>
      <c r="B97" s="71" t="s">
        <v>20</v>
      </c>
      <c r="C97" s="72"/>
      <c r="D97" s="71"/>
      <c r="E97" s="77"/>
      <c r="F97" s="72"/>
      <c r="G97" s="72"/>
      <c r="H97" s="71"/>
      <c r="I97" s="71"/>
      <c r="J97" s="76"/>
      <c r="K97" s="71"/>
      <c r="L97" s="76"/>
      <c r="N97" s="84">
        <v>1</v>
      </c>
      <c r="O97" s="84">
        <f t="shared" si="29"/>
        <v>0</v>
      </c>
      <c r="P97" s="84">
        <f t="shared" si="30"/>
        <v>0</v>
      </c>
      <c r="Q97" s="84">
        <f t="shared" si="31"/>
        <v>0</v>
      </c>
      <c r="R97" s="84">
        <f t="shared" si="32"/>
        <v>0</v>
      </c>
      <c r="S97" s="84">
        <f t="shared" si="33"/>
        <v>0</v>
      </c>
      <c r="T97" s="73">
        <f t="shared" si="8"/>
        <v>0</v>
      </c>
    </row>
    <row r="98" spans="1:20" x14ac:dyDescent="0.25">
      <c r="B98" s="79"/>
      <c r="D98" s="79"/>
      <c r="E98" s="79"/>
      <c r="F98" s="79"/>
      <c r="G98" s="79"/>
      <c r="H98" s="79"/>
      <c r="I98" s="79"/>
      <c r="J98" s="79"/>
      <c r="K98" s="79"/>
      <c r="L98" s="85">
        <f>SUM(L8:L97)</f>
        <v>2102924373.9999881</v>
      </c>
      <c r="M98" s="79">
        <f>+L98-P98-S98</f>
        <v>0</v>
      </c>
      <c r="N98" s="24">
        <f t="shared" ref="N98:S98" si="45">SUM(N8:N97)</f>
        <v>53</v>
      </c>
      <c r="O98" s="24">
        <f t="shared" si="45"/>
        <v>1415</v>
      </c>
      <c r="P98" s="24">
        <f t="shared" si="45"/>
        <v>364322030.99998802</v>
      </c>
      <c r="Q98" s="24">
        <f t="shared" si="45"/>
        <v>37</v>
      </c>
      <c r="R98" s="24">
        <f t="shared" si="45"/>
        <v>65802.980004962781</v>
      </c>
      <c r="S98" s="24">
        <f t="shared" si="45"/>
        <v>1738602343</v>
      </c>
    </row>
    <row r="99" spans="1:20" ht="48.75" customHeight="1" x14ac:dyDescent="0.25">
      <c r="B99" s="157" t="s">
        <v>70</v>
      </c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P99" s="84"/>
      <c r="Q99" s="84"/>
      <c r="R99" s="84"/>
      <c r="S99" s="84"/>
    </row>
  </sheetData>
  <autoFilter ref="A7:S99" xr:uid="{0D17D3BB-8DFA-4C9E-88E5-7F6809E2D2B1}"/>
  <mergeCells count="15">
    <mergeCell ref="A5:A6"/>
    <mergeCell ref="B5:B6"/>
    <mergeCell ref="C5:C6"/>
    <mergeCell ref="D5:D6"/>
    <mergeCell ref="K2:L2"/>
    <mergeCell ref="A3:L3"/>
    <mergeCell ref="K5:K6"/>
    <mergeCell ref="G5:H5"/>
    <mergeCell ref="I1:L1"/>
    <mergeCell ref="B99:L99"/>
    <mergeCell ref="E5:E6"/>
    <mergeCell ref="F5:F6"/>
    <mergeCell ref="L5:L6"/>
    <mergeCell ref="I5:I6"/>
    <mergeCell ref="J5:J6"/>
  </mergeCells>
  <phoneticPr fontId="44" type="noConversion"/>
  <printOptions horizontalCentered="1"/>
  <pageMargins left="0.19685039370078741" right="0.19685039370078741" top="0.19685039370078741" bottom="0.19685039370078741" header="0" footer="0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view="pageBreakPreview" zoomScale="85" zoomScaleNormal="70" zoomScaleSheetLayoutView="85" workbookViewId="0">
      <selection activeCell="D9" sqref="D9"/>
    </sheetView>
  </sheetViews>
  <sheetFormatPr defaultColWidth="9.140625" defaultRowHeight="18.75" x14ac:dyDescent="0.25"/>
  <cols>
    <col min="1" max="1" width="8.140625" style="21" customWidth="1"/>
    <col min="2" max="2" width="14.28515625" style="23" customWidth="1"/>
    <col min="3" max="3" width="50.28515625" style="21" customWidth="1"/>
    <col min="4" max="4" width="24.85546875" style="23" customWidth="1"/>
    <col min="5" max="5" width="22.140625" style="23" customWidth="1"/>
    <col min="6" max="7" width="18.5703125" style="23" customWidth="1"/>
    <col min="8" max="8" width="21.7109375" style="23" customWidth="1"/>
    <col min="9" max="9" width="16.7109375" style="21" customWidth="1"/>
    <col min="10" max="12" width="15.7109375" style="21" customWidth="1"/>
    <col min="13" max="16" width="18.7109375" style="21" customWidth="1"/>
    <col min="17" max="22" width="15.7109375" style="21" customWidth="1"/>
    <col min="23" max="16384" width="9.140625" style="21"/>
  </cols>
  <sheetData>
    <row r="1" spans="1:13" ht="93.75" customHeight="1" x14ac:dyDescent="0.25">
      <c r="F1" s="156" t="s">
        <v>77</v>
      </c>
      <c r="G1" s="156"/>
      <c r="H1" s="156"/>
    </row>
    <row r="2" spans="1:13" x14ac:dyDescent="0.25">
      <c r="H2" s="52"/>
    </row>
    <row r="3" spans="1:13" ht="81.75" customHeight="1" x14ac:dyDescent="0.25">
      <c r="A3" s="164" t="s">
        <v>496</v>
      </c>
      <c r="B3" s="164"/>
      <c r="C3" s="164"/>
      <c r="D3" s="164"/>
      <c r="E3" s="164"/>
      <c r="F3" s="164"/>
      <c r="G3" s="164"/>
      <c r="H3" s="164"/>
      <c r="I3" s="22"/>
      <c r="J3" s="22"/>
      <c r="K3" s="22"/>
      <c r="L3" s="22"/>
    </row>
    <row r="4" spans="1:13" x14ac:dyDescent="0.25">
      <c r="H4" s="24"/>
    </row>
    <row r="5" spans="1:13" ht="45" customHeight="1" x14ac:dyDescent="0.25">
      <c r="A5" s="181" t="s">
        <v>13</v>
      </c>
      <c r="B5" s="181" t="s">
        <v>14</v>
      </c>
      <c r="C5" s="181" t="s">
        <v>52</v>
      </c>
      <c r="D5" s="181" t="s">
        <v>43</v>
      </c>
      <c r="E5" s="181" t="s">
        <v>11</v>
      </c>
      <c r="F5" s="163" t="s">
        <v>53</v>
      </c>
      <c r="G5" s="163"/>
      <c r="H5" s="181" t="s">
        <v>65</v>
      </c>
      <c r="M5" s="25"/>
    </row>
    <row r="6" spans="1:13" ht="126.75" customHeight="1" x14ac:dyDescent="0.25">
      <c r="A6" s="182"/>
      <c r="B6" s="182"/>
      <c r="C6" s="182"/>
      <c r="D6" s="182"/>
      <c r="E6" s="182"/>
      <c r="F6" s="63" t="s">
        <v>59</v>
      </c>
      <c r="G6" s="63" t="s">
        <v>62</v>
      </c>
      <c r="H6" s="182"/>
    </row>
    <row r="7" spans="1:13" ht="37.5" customHeight="1" x14ac:dyDescent="0.25">
      <c r="A7" s="26">
        <v>1</v>
      </c>
      <c r="B7" s="26">
        <v>0</v>
      </c>
      <c r="C7" s="10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  <row r="8" spans="1:13" ht="37.5" customHeight="1" x14ac:dyDescent="0.25">
      <c r="A8" s="26">
        <f t="shared" ref="A8:A10" si="0">+A7+1</f>
        <v>2</v>
      </c>
      <c r="B8" s="26">
        <v>0</v>
      </c>
      <c r="C8" s="10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</row>
    <row r="9" spans="1:13" ht="37.5" customHeight="1" x14ac:dyDescent="0.25">
      <c r="A9" s="26">
        <f t="shared" si="0"/>
        <v>3</v>
      </c>
      <c r="B9" s="26">
        <v>0</v>
      </c>
      <c r="C9" s="10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</row>
    <row r="10" spans="1:13" ht="37.5" customHeight="1" x14ac:dyDescent="0.25">
      <c r="A10" s="26">
        <f t="shared" si="0"/>
        <v>4</v>
      </c>
      <c r="B10" s="26">
        <v>0</v>
      </c>
      <c r="C10" s="10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</row>
    <row r="12" spans="1:13" ht="48.75" customHeight="1" x14ac:dyDescent="0.25">
      <c r="B12" s="157" t="s">
        <v>70</v>
      </c>
      <c r="C12" s="157"/>
      <c r="D12" s="157"/>
      <c r="E12" s="157"/>
      <c r="F12" s="157"/>
      <c r="G12" s="157"/>
      <c r="H12" s="157"/>
    </row>
  </sheetData>
  <autoFilter ref="A5:M10" xr:uid="{00000000-0009-0000-0000-000005000000}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"/>
  <sheetViews>
    <sheetView workbookViewId="0"/>
  </sheetViews>
  <sheetFormatPr defaultColWidth="9.140625" defaultRowHeight="15" x14ac:dyDescent="0.25"/>
  <cols>
    <col min="1" max="1" width="9.140625" style="30"/>
    <col min="2" max="2" width="35" style="31" customWidth="1"/>
    <col min="3" max="3" width="12.85546875" style="31" customWidth="1"/>
    <col min="4" max="5" width="12.85546875" style="32" customWidth="1"/>
    <col min="6" max="6" width="17.28515625" style="33" customWidth="1"/>
    <col min="7" max="7" width="17.140625" style="33" customWidth="1"/>
    <col min="8" max="10" width="15" style="33" customWidth="1"/>
    <col min="11" max="11" width="16.140625" style="33" customWidth="1"/>
    <col min="12" max="16384" width="9.140625" style="33"/>
  </cols>
  <sheetData>
    <row r="1" spans="1:11" ht="73.5" customHeight="1" x14ac:dyDescent="0.25">
      <c r="H1" s="148" t="s">
        <v>78</v>
      </c>
      <c r="I1" s="149"/>
      <c r="J1" s="149"/>
      <c r="K1" s="149"/>
    </row>
    <row r="2" spans="1:11" ht="70.150000000000006" customHeight="1" x14ac:dyDescent="0.25">
      <c r="A2" s="183" t="s">
        <v>497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1" ht="15.75" x14ac:dyDescent="0.25">
      <c r="A3" s="188" t="s">
        <v>465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</row>
    <row r="4" spans="1:11" x14ac:dyDescent="0.25">
      <c r="K4" s="29"/>
    </row>
    <row r="5" spans="1:11" s="36" customFormat="1" ht="33" customHeight="1" x14ac:dyDescent="0.25">
      <c r="A5" s="184" t="s">
        <v>13</v>
      </c>
      <c r="B5" s="184" t="s">
        <v>27</v>
      </c>
      <c r="C5" s="184" t="s">
        <v>25</v>
      </c>
      <c r="D5" s="184" t="s">
        <v>22</v>
      </c>
      <c r="E5" s="184" t="s">
        <v>23</v>
      </c>
      <c r="F5" s="186" t="s">
        <v>26</v>
      </c>
      <c r="G5" s="187"/>
      <c r="H5" s="184" t="s">
        <v>71</v>
      </c>
      <c r="I5" s="184" t="s">
        <v>68</v>
      </c>
      <c r="J5" s="184" t="s">
        <v>72</v>
      </c>
      <c r="K5" s="184" t="s">
        <v>28</v>
      </c>
    </row>
    <row r="6" spans="1:11" s="36" customFormat="1" ht="105.75" customHeight="1" x14ac:dyDescent="0.25">
      <c r="A6" s="185"/>
      <c r="B6" s="185"/>
      <c r="C6" s="185"/>
      <c r="D6" s="185"/>
      <c r="E6" s="185"/>
      <c r="F6" s="34" t="s">
        <v>67</v>
      </c>
      <c r="G6" s="34" t="s">
        <v>66</v>
      </c>
      <c r="H6" s="185"/>
      <c r="I6" s="185"/>
      <c r="J6" s="185"/>
      <c r="K6" s="185"/>
    </row>
    <row r="7" spans="1:11" ht="19.5" customHeight="1" x14ac:dyDescent="0.25">
      <c r="A7" s="43" t="s">
        <v>35</v>
      </c>
      <c r="B7" s="42" t="s">
        <v>29</v>
      </c>
      <c r="C7" s="37"/>
      <c r="D7" s="38"/>
      <c r="E7" s="38"/>
      <c r="F7" s="40"/>
      <c r="G7" s="40"/>
      <c r="H7" s="40"/>
      <c r="I7" s="40"/>
      <c r="J7" s="40"/>
      <c r="K7" s="40"/>
    </row>
    <row r="8" spans="1:11" ht="19.5" customHeight="1" x14ac:dyDescent="0.25">
      <c r="A8" s="43"/>
      <c r="B8" s="42"/>
      <c r="C8" s="37"/>
      <c r="D8" s="38"/>
      <c r="E8" s="38"/>
      <c r="F8" s="40"/>
      <c r="G8" s="40"/>
      <c r="H8" s="40"/>
      <c r="I8" s="40"/>
      <c r="J8" s="40"/>
      <c r="K8" s="40"/>
    </row>
    <row r="9" spans="1:11" ht="19.5" customHeight="1" x14ac:dyDescent="0.25">
      <c r="A9" s="43"/>
      <c r="B9" s="42"/>
      <c r="C9" s="37"/>
      <c r="D9" s="38"/>
      <c r="E9" s="38"/>
      <c r="F9" s="40"/>
      <c r="G9" s="40"/>
      <c r="H9" s="40"/>
      <c r="I9" s="40"/>
      <c r="J9" s="40"/>
      <c r="K9" s="40"/>
    </row>
    <row r="10" spans="1:11" ht="19.5" customHeight="1" x14ac:dyDescent="0.25">
      <c r="A10" s="43" t="s">
        <v>36</v>
      </c>
      <c r="B10" s="42" t="s">
        <v>30</v>
      </c>
      <c r="C10" s="37"/>
      <c r="D10" s="38"/>
      <c r="E10" s="38"/>
      <c r="F10" s="40"/>
      <c r="G10" s="40"/>
      <c r="H10" s="40"/>
      <c r="I10" s="40"/>
      <c r="J10" s="40"/>
      <c r="K10" s="40"/>
    </row>
    <row r="11" spans="1:11" ht="19.5" customHeight="1" x14ac:dyDescent="0.25">
      <c r="A11" s="43"/>
      <c r="B11" s="42"/>
      <c r="C11" s="37"/>
      <c r="D11" s="38"/>
      <c r="E11" s="38"/>
      <c r="F11" s="40"/>
      <c r="G11" s="40"/>
      <c r="H11" s="40"/>
      <c r="I11" s="40"/>
      <c r="J11" s="40"/>
      <c r="K11" s="40"/>
    </row>
    <row r="12" spans="1:11" ht="19.5" customHeight="1" x14ac:dyDescent="0.25">
      <c r="A12" s="43"/>
      <c r="B12" s="42"/>
      <c r="C12" s="37"/>
      <c r="D12" s="38"/>
      <c r="E12" s="38"/>
      <c r="F12" s="40"/>
      <c r="G12" s="40"/>
      <c r="H12" s="40"/>
      <c r="I12" s="40"/>
      <c r="J12" s="40"/>
      <c r="K12" s="40"/>
    </row>
    <row r="13" spans="1:11" ht="19.5" customHeight="1" x14ac:dyDescent="0.25">
      <c r="A13" s="43" t="s">
        <v>37</v>
      </c>
      <c r="B13" s="42" t="s">
        <v>31</v>
      </c>
      <c r="C13" s="37"/>
      <c r="D13" s="38"/>
      <c r="E13" s="38"/>
      <c r="F13" s="40"/>
      <c r="G13" s="40"/>
      <c r="H13" s="40"/>
      <c r="I13" s="40"/>
      <c r="J13" s="40"/>
      <c r="K13" s="40"/>
    </row>
    <row r="14" spans="1:11" ht="19.5" customHeight="1" x14ac:dyDescent="0.25">
      <c r="A14" s="43"/>
      <c r="B14" s="42"/>
      <c r="C14" s="37"/>
      <c r="D14" s="38"/>
      <c r="E14" s="38"/>
      <c r="F14" s="40"/>
      <c r="G14" s="40"/>
      <c r="H14" s="40"/>
      <c r="I14" s="40"/>
      <c r="J14" s="40"/>
      <c r="K14" s="40"/>
    </row>
    <row r="15" spans="1:11" ht="19.5" customHeight="1" x14ac:dyDescent="0.25">
      <c r="A15" s="43"/>
      <c r="B15" s="42"/>
      <c r="C15" s="37"/>
      <c r="D15" s="38"/>
      <c r="E15" s="38"/>
      <c r="F15" s="40"/>
      <c r="G15" s="40"/>
      <c r="H15" s="40"/>
      <c r="I15" s="40"/>
      <c r="J15" s="40"/>
      <c r="K15" s="40"/>
    </row>
    <row r="16" spans="1:11" ht="30" customHeight="1" x14ac:dyDescent="0.25">
      <c r="A16" s="43" t="s">
        <v>38</v>
      </c>
      <c r="B16" s="42" t="s">
        <v>32</v>
      </c>
      <c r="C16" s="37"/>
      <c r="D16" s="38"/>
      <c r="E16" s="38"/>
      <c r="F16" s="40"/>
      <c r="G16" s="40"/>
      <c r="H16" s="40"/>
      <c r="I16" s="40"/>
      <c r="J16" s="40"/>
      <c r="K16" s="40"/>
    </row>
    <row r="17" spans="1:11" ht="19.5" customHeight="1" x14ac:dyDescent="0.25">
      <c r="A17" s="43"/>
      <c r="B17" s="42"/>
      <c r="C17" s="37"/>
      <c r="D17" s="38"/>
      <c r="E17" s="38"/>
      <c r="F17" s="40"/>
      <c r="G17" s="40"/>
      <c r="H17" s="40"/>
      <c r="I17" s="40"/>
      <c r="J17" s="40"/>
      <c r="K17" s="40"/>
    </row>
    <row r="18" spans="1:11" ht="19.5" customHeight="1" x14ac:dyDescent="0.25">
      <c r="A18" s="43"/>
      <c r="B18" s="42"/>
      <c r="C18" s="37"/>
      <c r="D18" s="38"/>
      <c r="E18" s="38"/>
      <c r="F18" s="40"/>
      <c r="G18" s="40"/>
      <c r="H18" s="40"/>
      <c r="I18" s="40"/>
      <c r="J18" s="40"/>
      <c r="K18" s="40"/>
    </row>
    <row r="19" spans="1:11" ht="19.5" customHeight="1" x14ac:dyDescent="0.25">
      <c r="A19" s="43" t="s">
        <v>39</v>
      </c>
      <c r="B19" s="42" t="s">
        <v>33</v>
      </c>
      <c r="C19" s="37"/>
      <c r="D19" s="38"/>
      <c r="E19" s="38"/>
      <c r="F19" s="40"/>
      <c r="G19" s="40"/>
      <c r="H19" s="40"/>
      <c r="I19" s="40"/>
      <c r="J19" s="40"/>
      <c r="K19" s="40"/>
    </row>
    <row r="20" spans="1:11" ht="19.5" customHeight="1" x14ac:dyDescent="0.25">
      <c r="A20" s="43"/>
      <c r="B20" s="42"/>
      <c r="C20" s="37"/>
      <c r="D20" s="38"/>
      <c r="E20" s="38"/>
      <c r="F20" s="40"/>
      <c r="G20" s="40"/>
      <c r="H20" s="40"/>
      <c r="I20" s="40"/>
      <c r="J20" s="40"/>
      <c r="K20" s="40"/>
    </row>
    <row r="21" spans="1:11" ht="19.5" customHeight="1" x14ac:dyDescent="0.25">
      <c r="A21" s="43"/>
      <c r="B21" s="42"/>
      <c r="C21" s="37"/>
      <c r="D21" s="38"/>
      <c r="E21" s="38"/>
      <c r="F21" s="40"/>
      <c r="G21" s="40"/>
      <c r="H21" s="40"/>
      <c r="I21" s="40"/>
      <c r="J21" s="40"/>
      <c r="K21" s="40"/>
    </row>
    <row r="22" spans="1:11" ht="19.5" customHeight="1" x14ac:dyDescent="0.25">
      <c r="A22" s="43" t="s">
        <v>40</v>
      </c>
      <c r="B22" s="42" t="s">
        <v>34</v>
      </c>
      <c r="C22" s="37"/>
      <c r="D22" s="38"/>
      <c r="E22" s="38"/>
      <c r="F22" s="40"/>
      <c r="G22" s="40"/>
      <c r="H22" s="40"/>
      <c r="I22" s="40"/>
      <c r="J22" s="40"/>
      <c r="K22" s="40"/>
    </row>
    <row r="23" spans="1:11" ht="19.5" customHeight="1" x14ac:dyDescent="0.25">
      <c r="A23" s="35"/>
      <c r="B23" s="42"/>
      <c r="C23" s="37"/>
      <c r="D23" s="38"/>
      <c r="E23" s="38"/>
      <c r="F23" s="40"/>
      <c r="G23" s="40"/>
      <c r="H23" s="40"/>
      <c r="I23" s="40"/>
      <c r="J23" s="40"/>
      <c r="K23" s="40"/>
    </row>
    <row r="24" spans="1:11" ht="19.5" customHeight="1" x14ac:dyDescent="0.25">
      <c r="A24" s="35"/>
      <c r="B24" s="37"/>
      <c r="C24" s="37"/>
      <c r="D24" s="39"/>
      <c r="E24" s="39"/>
      <c r="F24" s="40"/>
      <c r="G24" s="40"/>
      <c r="H24" s="40"/>
      <c r="I24" s="40"/>
      <c r="J24" s="40"/>
      <c r="K24" s="40"/>
    </row>
  </sheetData>
  <mergeCells count="13">
    <mergeCell ref="H1:K1"/>
    <mergeCell ref="A2:K2"/>
    <mergeCell ref="H5:H6"/>
    <mergeCell ref="I5:I6"/>
    <mergeCell ref="K5:K6"/>
    <mergeCell ref="A5:A6"/>
    <mergeCell ref="B5:B6"/>
    <mergeCell ref="C5:C6"/>
    <mergeCell ref="D5:D6"/>
    <mergeCell ref="E5:E6"/>
    <mergeCell ref="F5:G5"/>
    <mergeCell ref="J5:J6"/>
    <mergeCell ref="A3:K3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5"/>
  <sheetViews>
    <sheetView tabSelected="1" view="pageBreakPreview" zoomScaleNormal="100" zoomScaleSheetLayoutView="100" workbookViewId="0">
      <selection activeCell="A7" sqref="A7"/>
    </sheetView>
  </sheetViews>
  <sheetFormatPr defaultRowHeight="15" x14ac:dyDescent="0.25"/>
  <cols>
    <col min="1" max="1" width="61.5703125" style="69" customWidth="1"/>
    <col min="2" max="2" width="7.7109375" style="70" customWidth="1"/>
    <col min="3" max="3" width="14" style="92" customWidth="1"/>
    <col min="4" max="4" width="16.7109375" style="92" customWidth="1"/>
    <col min="5" max="5" width="14" style="92" customWidth="1"/>
  </cols>
  <sheetData>
    <row r="1" spans="1:5" ht="15" customHeight="1" x14ac:dyDescent="0.25">
      <c r="C1" s="207" t="s">
        <v>231</v>
      </c>
      <c r="D1" s="207"/>
      <c r="E1" s="207"/>
    </row>
    <row r="2" spans="1:5" ht="15" customHeight="1" x14ac:dyDescent="0.25">
      <c r="A2" s="208" t="s">
        <v>232</v>
      </c>
      <c r="B2" s="208"/>
      <c r="C2" s="208"/>
      <c r="D2" s="208"/>
      <c r="E2" s="208"/>
    </row>
    <row r="3" spans="1:5" ht="15" customHeight="1" x14ac:dyDescent="0.25">
      <c r="A3" s="208" t="s">
        <v>665</v>
      </c>
      <c r="B3" s="208"/>
      <c r="C3" s="208"/>
      <c r="D3" s="208"/>
      <c r="E3" s="208"/>
    </row>
    <row r="4" spans="1:5" ht="15" customHeight="1" x14ac:dyDescent="0.25">
      <c r="A4" s="93" t="s">
        <v>197</v>
      </c>
      <c r="B4" s="209" t="s">
        <v>83</v>
      </c>
      <c r="C4" s="209"/>
      <c r="D4" s="209"/>
      <c r="E4" s="209"/>
    </row>
    <row r="5" spans="1:5" ht="15" customHeight="1" x14ac:dyDescent="0.25">
      <c r="A5" s="93" t="s">
        <v>233</v>
      </c>
      <c r="B5" s="210" t="s">
        <v>666</v>
      </c>
      <c r="C5" s="210"/>
      <c r="D5" s="210"/>
      <c r="E5" s="210"/>
    </row>
    <row r="6" spans="1:5" ht="15" customHeight="1" x14ac:dyDescent="0.25">
      <c r="A6" s="93" t="s">
        <v>234</v>
      </c>
      <c r="B6" s="210" t="s">
        <v>235</v>
      </c>
      <c r="C6" s="210"/>
      <c r="D6" s="210"/>
      <c r="E6" s="210"/>
    </row>
    <row r="7" spans="1:5" ht="15" customHeight="1" x14ac:dyDescent="0.25">
      <c r="A7" s="93" t="s">
        <v>236</v>
      </c>
      <c r="B7" s="199"/>
      <c r="C7" s="199"/>
      <c r="D7" s="199"/>
      <c r="E7" s="199"/>
    </row>
    <row r="8" spans="1:5" ht="15" customHeight="1" x14ac:dyDescent="0.25">
      <c r="A8" s="93" t="s">
        <v>237</v>
      </c>
      <c r="B8" s="200"/>
      <c r="C8" s="200"/>
      <c r="D8" s="200"/>
      <c r="E8" s="200"/>
    </row>
    <row r="9" spans="1:5" ht="15" customHeight="1" x14ac:dyDescent="0.25"/>
    <row r="10" spans="1:5" ht="26.45" customHeight="1" x14ac:dyDescent="0.25">
      <c r="A10" s="126" t="s">
        <v>238</v>
      </c>
      <c r="B10" s="94" t="s">
        <v>86</v>
      </c>
      <c r="C10" s="196" t="s">
        <v>239</v>
      </c>
      <c r="D10" s="198"/>
      <c r="E10" s="126" t="s">
        <v>240</v>
      </c>
    </row>
    <row r="11" spans="1:5" ht="15" customHeight="1" x14ac:dyDescent="0.25">
      <c r="A11" s="201" t="s">
        <v>241</v>
      </c>
      <c r="B11" s="202"/>
      <c r="C11" s="202"/>
      <c r="D11" s="202"/>
      <c r="E11" s="203"/>
    </row>
    <row r="12" spans="1:5" ht="15" customHeight="1" x14ac:dyDescent="0.25">
      <c r="A12" s="204" t="s">
        <v>242</v>
      </c>
      <c r="B12" s="205"/>
      <c r="C12" s="205"/>
      <c r="D12" s="205"/>
      <c r="E12" s="206"/>
    </row>
    <row r="13" spans="1:5" ht="15.6" customHeight="1" x14ac:dyDescent="0.25">
      <c r="A13" s="95" t="s">
        <v>243</v>
      </c>
      <c r="B13" s="96"/>
      <c r="C13" s="189"/>
      <c r="D13" s="190"/>
      <c r="E13" s="97"/>
    </row>
    <row r="14" spans="1:5" ht="24.75" customHeight="1" x14ac:dyDescent="0.25">
      <c r="A14" s="98" t="s">
        <v>244</v>
      </c>
      <c r="B14" s="96" t="s">
        <v>245</v>
      </c>
      <c r="C14" s="97">
        <v>16643018.800000001</v>
      </c>
      <c r="D14" s="97">
        <v>18074839.199999999</v>
      </c>
      <c r="E14" s="97">
        <v>18367474.100000001</v>
      </c>
    </row>
    <row r="15" spans="1:5" ht="24.75" customHeight="1" x14ac:dyDescent="0.25">
      <c r="A15" s="98" t="s">
        <v>246</v>
      </c>
      <c r="B15" s="96" t="s">
        <v>247</v>
      </c>
      <c r="C15" s="97">
        <v>5351552.8</v>
      </c>
      <c r="D15" s="97">
        <v>5804361.5999999996</v>
      </c>
      <c r="E15" s="97">
        <v>6617942.2000000002</v>
      </c>
    </row>
    <row r="16" spans="1:5" ht="24.75" customHeight="1" x14ac:dyDescent="0.25">
      <c r="A16" s="98" t="s">
        <v>248</v>
      </c>
      <c r="B16" s="96" t="s">
        <v>249</v>
      </c>
      <c r="C16" s="99">
        <v>11291466</v>
      </c>
      <c r="D16" s="99">
        <v>12270477.6</v>
      </c>
      <c r="E16" s="99">
        <v>11749532</v>
      </c>
    </row>
    <row r="17" spans="1:5" ht="24.75" customHeight="1" x14ac:dyDescent="0.25">
      <c r="A17" s="98" t="s">
        <v>250</v>
      </c>
      <c r="B17" s="96" t="s">
        <v>251</v>
      </c>
      <c r="C17" s="189">
        <v>0</v>
      </c>
      <c r="D17" s="190" t="s">
        <v>252</v>
      </c>
      <c r="E17" s="97">
        <v>0</v>
      </c>
    </row>
    <row r="18" spans="1:5" ht="24.75" customHeight="1" x14ac:dyDescent="0.25">
      <c r="A18" s="95" t="s">
        <v>253</v>
      </c>
      <c r="B18" s="94" t="s">
        <v>254</v>
      </c>
      <c r="C18" s="194">
        <v>11291466</v>
      </c>
      <c r="D18" s="195" t="s">
        <v>252</v>
      </c>
      <c r="E18" s="99">
        <v>11749532</v>
      </c>
    </row>
    <row r="19" spans="1:5" x14ac:dyDescent="0.25">
      <c r="A19" s="196" t="s">
        <v>255</v>
      </c>
      <c r="B19" s="197"/>
      <c r="C19" s="197"/>
      <c r="D19" s="197"/>
      <c r="E19" s="198"/>
    </row>
    <row r="20" spans="1:5" ht="24.75" customHeight="1" x14ac:dyDescent="0.25">
      <c r="A20" s="98" t="s">
        <v>256</v>
      </c>
      <c r="B20" s="94" t="s">
        <v>257</v>
      </c>
      <c r="C20" s="189">
        <v>0</v>
      </c>
      <c r="D20" s="190" t="s">
        <v>252</v>
      </c>
      <c r="E20" s="97">
        <v>0</v>
      </c>
    </row>
    <row r="21" spans="1:5" x14ac:dyDescent="0.25">
      <c r="A21" s="196" t="s">
        <v>258</v>
      </c>
      <c r="B21" s="197"/>
      <c r="C21" s="197"/>
      <c r="D21" s="197"/>
      <c r="E21" s="198"/>
    </row>
    <row r="22" spans="1:5" ht="24.75" customHeight="1" x14ac:dyDescent="0.25">
      <c r="A22" s="98" t="s">
        <v>259</v>
      </c>
      <c r="B22" s="96" t="s">
        <v>260</v>
      </c>
      <c r="C22" s="189">
        <v>0</v>
      </c>
      <c r="D22" s="190" t="s">
        <v>252</v>
      </c>
      <c r="E22" s="97">
        <v>0</v>
      </c>
    </row>
    <row r="23" spans="1:5" ht="24.75" customHeight="1" x14ac:dyDescent="0.25">
      <c r="A23" s="98" t="s">
        <v>261</v>
      </c>
      <c r="B23" s="96" t="s">
        <v>262</v>
      </c>
      <c r="C23" s="189">
        <v>250</v>
      </c>
      <c r="D23" s="190" t="s">
        <v>252</v>
      </c>
      <c r="E23" s="97">
        <v>0</v>
      </c>
    </row>
    <row r="24" spans="1:5" ht="24.75" customHeight="1" x14ac:dyDescent="0.25">
      <c r="A24" s="98" t="s">
        <v>263</v>
      </c>
      <c r="B24" s="96" t="s">
        <v>264</v>
      </c>
      <c r="C24" s="189">
        <v>659.3</v>
      </c>
      <c r="D24" s="190" t="s">
        <v>252</v>
      </c>
      <c r="E24" s="97">
        <v>1895.8</v>
      </c>
    </row>
    <row r="25" spans="1:5" ht="24.75" customHeight="1" x14ac:dyDescent="0.25">
      <c r="A25" s="98" t="s">
        <v>265</v>
      </c>
      <c r="B25" s="96" t="s">
        <v>266</v>
      </c>
      <c r="C25" s="189">
        <v>0</v>
      </c>
      <c r="D25" s="190" t="s">
        <v>252</v>
      </c>
      <c r="E25" s="97">
        <v>0</v>
      </c>
    </row>
    <row r="26" spans="1:5" ht="24.75" customHeight="1" x14ac:dyDescent="0.25">
      <c r="A26" s="98" t="s">
        <v>267</v>
      </c>
      <c r="B26" s="96" t="s">
        <v>268</v>
      </c>
      <c r="C26" s="189">
        <v>587220.9</v>
      </c>
      <c r="D26" s="190" t="s">
        <v>252</v>
      </c>
      <c r="E26" s="97">
        <v>500185.8</v>
      </c>
    </row>
    <row r="27" spans="1:5" ht="24.75" customHeight="1" x14ac:dyDescent="0.25">
      <c r="A27" s="98" t="s">
        <v>269</v>
      </c>
      <c r="B27" s="96" t="s">
        <v>270</v>
      </c>
      <c r="C27" s="189">
        <v>182.4</v>
      </c>
      <c r="D27" s="190" t="s">
        <v>252</v>
      </c>
      <c r="E27" s="97">
        <v>439.2</v>
      </c>
    </row>
    <row r="28" spans="1:5" ht="24.75" customHeight="1" x14ac:dyDescent="0.25">
      <c r="A28" s="98" t="s">
        <v>271</v>
      </c>
      <c r="B28" s="96" t="s">
        <v>272</v>
      </c>
      <c r="C28" s="189">
        <v>0</v>
      </c>
      <c r="D28" s="190" t="s">
        <v>252</v>
      </c>
      <c r="E28" s="97">
        <v>0</v>
      </c>
    </row>
    <row r="29" spans="1:5" ht="24.75" customHeight="1" x14ac:dyDescent="0.25">
      <c r="A29" s="98" t="s">
        <v>273</v>
      </c>
      <c r="B29" s="96" t="s">
        <v>274</v>
      </c>
      <c r="C29" s="189">
        <v>179832.3</v>
      </c>
      <c r="D29" s="190" t="s">
        <v>252</v>
      </c>
      <c r="E29" s="97">
        <v>111367.8</v>
      </c>
    </row>
    <row r="30" spans="1:5" ht="24.75" customHeight="1" x14ac:dyDescent="0.25">
      <c r="A30" s="95" t="s">
        <v>275</v>
      </c>
      <c r="B30" s="94" t="s">
        <v>276</v>
      </c>
      <c r="C30" s="194">
        <v>768144.9</v>
      </c>
      <c r="D30" s="195" t="s">
        <v>252</v>
      </c>
      <c r="E30" s="99">
        <v>613888.6</v>
      </c>
    </row>
    <row r="31" spans="1:5" x14ac:dyDescent="0.25">
      <c r="A31" s="196" t="s">
        <v>277</v>
      </c>
      <c r="B31" s="197"/>
      <c r="C31" s="197"/>
      <c r="D31" s="197"/>
      <c r="E31" s="198"/>
    </row>
    <row r="32" spans="1:5" ht="24.75" customHeight="1" x14ac:dyDescent="0.25">
      <c r="A32" s="98" t="s">
        <v>278</v>
      </c>
      <c r="B32" s="96" t="s">
        <v>279</v>
      </c>
      <c r="C32" s="189">
        <v>0</v>
      </c>
      <c r="D32" s="190" t="s">
        <v>252</v>
      </c>
      <c r="E32" s="97">
        <v>0</v>
      </c>
    </row>
    <row r="33" spans="1:5" ht="24.75" customHeight="1" x14ac:dyDescent="0.25">
      <c r="A33" s="98" t="s">
        <v>280</v>
      </c>
      <c r="B33" s="96" t="s">
        <v>281</v>
      </c>
      <c r="C33" s="189">
        <v>0</v>
      </c>
      <c r="D33" s="190" t="s">
        <v>252</v>
      </c>
      <c r="E33" s="97">
        <v>0</v>
      </c>
    </row>
    <row r="34" spans="1:5" ht="24.75" customHeight="1" x14ac:dyDescent="0.25">
      <c r="A34" s="98" t="s">
        <v>282</v>
      </c>
      <c r="B34" s="96" t="s">
        <v>283</v>
      </c>
      <c r="C34" s="189">
        <v>0</v>
      </c>
      <c r="D34" s="190" t="s">
        <v>252</v>
      </c>
      <c r="E34" s="97">
        <v>0</v>
      </c>
    </row>
    <row r="35" spans="1:5" ht="24.75" customHeight="1" x14ac:dyDescent="0.25">
      <c r="A35" s="98" t="s">
        <v>284</v>
      </c>
      <c r="B35" s="96" t="s">
        <v>285</v>
      </c>
      <c r="C35" s="189">
        <v>0</v>
      </c>
      <c r="D35" s="190" t="s">
        <v>252</v>
      </c>
      <c r="E35" s="97">
        <v>0</v>
      </c>
    </row>
    <row r="36" spans="1:5" ht="24.75" customHeight="1" x14ac:dyDescent="0.25">
      <c r="A36" s="98" t="s">
        <v>286</v>
      </c>
      <c r="B36" s="96" t="s">
        <v>94</v>
      </c>
      <c r="C36" s="189">
        <v>0</v>
      </c>
      <c r="D36" s="190" t="s">
        <v>252</v>
      </c>
      <c r="E36" s="97">
        <v>0</v>
      </c>
    </row>
    <row r="37" spans="1:5" ht="24.75" customHeight="1" x14ac:dyDescent="0.25">
      <c r="A37" s="98" t="s">
        <v>287</v>
      </c>
      <c r="B37" s="96">
        <v>101</v>
      </c>
      <c r="C37" s="189">
        <v>0</v>
      </c>
      <c r="D37" s="190" t="s">
        <v>252</v>
      </c>
      <c r="E37" s="97">
        <v>0</v>
      </c>
    </row>
    <row r="38" spans="1:5" ht="24.75" customHeight="1" x14ac:dyDescent="0.25">
      <c r="A38" s="95" t="s">
        <v>288</v>
      </c>
      <c r="B38" s="94">
        <v>110</v>
      </c>
      <c r="C38" s="194">
        <v>0</v>
      </c>
      <c r="D38" s="195" t="s">
        <v>252</v>
      </c>
      <c r="E38" s="99">
        <v>0</v>
      </c>
    </row>
    <row r="39" spans="1:5" ht="24.75" customHeight="1" x14ac:dyDescent="0.25">
      <c r="A39" s="95" t="s">
        <v>289</v>
      </c>
      <c r="B39" s="94">
        <v>120</v>
      </c>
      <c r="C39" s="194">
        <v>12059610.9</v>
      </c>
      <c r="D39" s="195" t="s">
        <v>252</v>
      </c>
      <c r="E39" s="99">
        <v>12363420.6</v>
      </c>
    </row>
    <row r="40" spans="1:5" ht="26.25" x14ac:dyDescent="0.25">
      <c r="A40" s="126" t="s">
        <v>238</v>
      </c>
      <c r="B40" s="94" t="s">
        <v>86</v>
      </c>
      <c r="C40" s="196" t="s">
        <v>239</v>
      </c>
      <c r="D40" s="198"/>
      <c r="E40" s="126" t="s">
        <v>240</v>
      </c>
    </row>
    <row r="41" spans="1:5" x14ac:dyDescent="0.25">
      <c r="A41" s="196" t="s">
        <v>290</v>
      </c>
      <c r="B41" s="197"/>
      <c r="C41" s="197"/>
      <c r="D41" s="197"/>
      <c r="E41" s="198"/>
    </row>
    <row r="42" spans="1:5" ht="24.75" customHeight="1" x14ac:dyDescent="0.25">
      <c r="A42" s="98" t="s">
        <v>291</v>
      </c>
      <c r="B42" s="96">
        <v>130</v>
      </c>
      <c r="C42" s="189">
        <v>0</v>
      </c>
      <c r="D42" s="190" t="s">
        <v>252</v>
      </c>
      <c r="E42" s="97">
        <v>0</v>
      </c>
    </row>
    <row r="43" spans="1:5" ht="24.75" customHeight="1" x14ac:dyDescent="0.25">
      <c r="A43" s="98" t="s">
        <v>292</v>
      </c>
      <c r="B43" s="96">
        <v>131</v>
      </c>
      <c r="C43" s="189">
        <v>0</v>
      </c>
      <c r="D43" s="190" t="s">
        <v>252</v>
      </c>
      <c r="E43" s="97">
        <v>0</v>
      </c>
    </row>
    <row r="44" spans="1:5" ht="24.75" customHeight="1" x14ac:dyDescent="0.25">
      <c r="A44" s="98" t="s">
        <v>293</v>
      </c>
      <c r="B44" s="96">
        <v>140</v>
      </c>
      <c r="C44" s="189">
        <v>0</v>
      </c>
      <c r="D44" s="190" t="s">
        <v>252</v>
      </c>
      <c r="E44" s="97">
        <v>0</v>
      </c>
    </row>
    <row r="45" spans="1:5" ht="33.6" customHeight="1" x14ac:dyDescent="0.25">
      <c r="A45" s="98" t="s">
        <v>294</v>
      </c>
      <c r="B45" s="96">
        <v>141</v>
      </c>
      <c r="C45" s="189">
        <v>0</v>
      </c>
      <c r="D45" s="190" t="s">
        <v>252</v>
      </c>
      <c r="E45" s="97">
        <v>0</v>
      </c>
    </row>
    <row r="46" spans="1:5" ht="24.75" customHeight="1" x14ac:dyDescent="0.25">
      <c r="A46" s="98" t="s">
        <v>295</v>
      </c>
      <c r="B46" s="96">
        <v>142</v>
      </c>
      <c r="C46" s="189">
        <v>44459.3</v>
      </c>
      <c r="D46" s="190" t="s">
        <v>252</v>
      </c>
      <c r="E46" s="97">
        <v>38965.199999999997</v>
      </c>
    </row>
    <row r="47" spans="1:5" ht="24.75" customHeight="1" x14ac:dyDescent="0.25">
      <c r="A47" s="98" t="s">
        <v>296</v>
      </c>
      <c r="B47" s="96">
        <v>143</v>
      </c>
      <c r="C47" s="189">
        <v>0</v>
      </c>
      <c r="D47" s="190" t="s">
        <v>252</v>
      </c>
      <c r="E47" s="97">
        <v>0</v>
      </c>
    </row>
    <row r="48" spans="1:5" ht="24.75" customHeight="1" x14ac:dyDescent="0.25">
      <c r="A48" s="98" t="s">
        <v>297</v>
      </c>
      <c r="B48" s="96">
        <v>144</v>
      </c>
      <c r="C48" s="189">
        <v>0</v>
      </c>
      <c r="D48" s="190" t="s">
        <v>252</v>
      </c>
      <c r="E48" s="97">
        <v>0</v>
      </c>
    </row>
    <row r="49" spans="1:5" x14ac:dyDescent="0.25">
      <c r="A49" s="98" t="s">
        <v>298</v>
      </c>
      <c r="B49" s="96">
        <v>145</v>
      </c>
      <c r="C49" s="189">
        <v>0</v>
      </c>
      <c r="D49" s="190" t="s">
        <v>252</v>
      </c>
      <c r="E49" s="97">
        <v>0</v>
      </c>
    </row>
    <row r="50" spans="1:5" x14ac:dyDescent="0.25">
      <c r="A50" s="98" t="s">
        <v>299</v>
      </c>
      <c r="B50" s="96">
        <v>146</v>
      </c>
      <c r="C50" s="189">
        <v>0.1</v>
      </c>
      <c r="D50" s="190" t="s">
        <v>252</v>
      </c>
      <c r="E50" s="97">
        <v>0.1</v>
      </c>
    </row>
    <row r="51" spans="1:5" ht="24.75" customHeight="1" x14ac:dyDescent="0.25">
      <c r="A51" s="98" t="s">
        <v>300</v>
      </c>
      <c r="B51" s="96">
        <v>150</v>
      </c>
      <c r="C51" s="189">
        <v>0</v>
      </c>
      <c r="D51" s="190" t="s">
        <v>252</v>
      </c>
      <c r="E51" s="97">
        <v>0</v>
      </c>
    </row>
    <row r="52" spans="1:5" x14ac:dyDescent="0.25">
      <c r="A52" s="98" t="s">
        <v>301</v>
      </c>
      <c r="B52" s="96">
        <v>151</v>
      </c>
      <c r="C52" s="189">
        <v>0</v>
      </c>
      <c r="D52" s="190" t="s">
        <v>252</v>
      </c>
      <c r="E52" s="97">
        <v>0</v>
      </c>
    </row>
    <row r="53" spans="1:5" x14ac:dyDescent="0.25">
      <c r="A53" s="98" t="s">
        <v>302</v>
      </c>
      <c r="B53" s="96">
        <v>160</v>
      </c>
      <c r="C53" s="189">
        <v>0</v>
      </c>
      <c r="D53" s="190" t="s">
        <v>252</v>
      </c>
      <c r="E53" s="97">
        <v>0</v>
      </c>
    </row>
    <row r="54" spans="1:5" x14ac:dyDescent="0.25">
      <c r="A54" s="98" t="s">
        <v>303</v>
      </c>
      <c r="B54" s="96">
        <v>161</v>
      </c>
      <c r="C54" s="189">
        <v>0</v>
      </c>
      <c r="D54" s="190" t="s">
        <v>252</v>
      </c>
      <c r="E54" s="97">
        <v>0</v>
      </c>
    </row>
    <row r="55" spans="1:5" x14ac:dyDescent="0.25">
      <c r="A55" s="98" t="s">
        <v>304</v>
      </c>
      <c r="B55" s="96">
        <v>162</v>
      </c>
      <c r="C55" s="189">
        <v>0</v>
      </c>
      <c r="D55" s="190" t="s">
        <v>252</v>
      </c>
      <c r="E55" s="97">
        <v>0</v>
      </c>
    </row>
    <row r="56" spans="1:5" ht="24.75" customHeight="1" x14ac:dyDescent="0.25">
      <c r="A56" s="98" t="s">
        <v>305</v>
      </c>
      <c r="B56" s="96">
        <v>170</v>
      </c>
      <c r="C56" s="189">
        <v>0</v>
      </c>
      <c r="D56" s="190" t="s">
        <v>252</v>
      </c>
      <c r="E56" s="97">
        <v>0</v>
      </c>
    </row>
    <row r="57" spans="1:5" ht="24.75" customHeight="1" x14ac:dyDescent="0.25">
      <c r="A57" s="95" t="s">
        <v>306</v>
      </c>
      <c r="B57" s="94">
        <v>180</v>
      </c>
      <c r="C57" s="194">
        <v>44459.4</v>
      </c>
      <c r="D57" s="195" t="s">
        <v>252</v>
      </c>
      <c r="E57" s="99">
        <v>38965.4</v>
      </c>
    </row>
    <row r="58" spans="1:5" ht="24.75" customHeight="1" x14ac:dyDescent="0.25">
      <c r="A58" s="196" t="s">
        <v>307</v>
      </c>
      <c r="B58" s="197"/>
      <c r="C58" s="197"/>
      <c r="D58" s="197"/>
      <c r="E58" s="198"/>
    </row>
    <row r="59" spans="1:5" ht="24.75" customHeight="1" x14ac:dyDescent="0.25">
      <c r="A59" s="98" t="s">
        <v>308</v>
      </c>
      <c r="B59" s="96">
        <v>190</v>
      </c>
      <c r="C59" s="189">
        <v>0</v>
      </c>
      <c r="D59" s="190" t="s">
        <v>252</v>
      </c>
      <c r="E59" s="97">
        <v>0</v>
      </c>
    </row>
    <row r="60" spans="1:5" ht="24.75" customHeight="1" x14ac:dyDescent="0.25">
      <c r="A60" s="98" t="s">
        <v>309</v>
      </c>
      <c r="B60" s="96">
        <v>191</v>
      </c>
      <c r="C60" s="189">
        <v>0</v>
      </c>
      <c r="D60" s="190" t="s">
        <v>252</v>
      </c>
      <c r="E60" s="97">
        <v>0</v>
      </c>
    </row>
    <row r="61" spans="1:5" ht="24.75" customHeight="1" x14ac:dyDescent="0.25">
      <c r="A61" s="98" t="s">
        <v>310</v>
      </c>
      <c r="B61" s="96">
        <v>192</v>
      </c>
      <c r="C61" s="189">
        <v>0</v>
      </c>
      <c r="D61" s="190" t="s">
        <v>252</v>
      </c>
      <c r="E61" s="97">
        <v>0</v>
      </c>
    </row>
    <row r="62" spans="1:5" ht="24.75" customHeight="1" x14ac:dyDescent="0.25">
      <c r="A62" s="98" t="s">
        <v>311</v>
      </c>
      <c r="B62" s="96">
        <v>193</v>
      </c>
      <c r="C62" s="189">
        <v>0</v>
      </c>
      <c r="D62" s="190" t="s">
        <v>252</v>
      </c>
      <c r="E62" s="97">
        <v>0</v>
      </c>
    </row>
    <row r="63" spans="1:5" ht="24.75" customHeight="1" x14ac:dyDescent="0.25">
      <c r="A63" s="98" t="s">
        <v>312</v>
      </c>
      <c r="B63" s="96">
        <v>194</v>
      </c>
      <c r="C63" s="189">
        <v>141679.20000000001</v>
      </c>
      <c r="D63" s="190" t="s">
        <v>252</v>
      </c>
      <c r="E63" s="97">
        <v>97403</v>
      </c>
    </row>
    <row r="64" spans="1:5" ht="24.75" customHeight="1" x14ac:dyDescent="0.25">
      <c r="A64" s="98" t="s">
        <v>313</v>
      </c>
      <c r="B64" s="96">
        <v>200</v>
      </c>
      <c r="C64" s="189">
        <v>0</v>
      </c>
      <c r="D64" s="190" t="s">
        <v>252</v>
      </c>
      <c r="E64" s="97">
        <v>0</v>
      </c>
    </row>
    <row r="65" spans="1:5" ht="24.75" customHeight="1" x14ac:dyDescent="0.25">
      <c r="A65" s="98" t="s">
        <v>314</v>
      </c>
      <c r="B65" s="96">
        <v>201</v>
      </c>
      <c r="C65" s="189">
        <v>0</v>
      </c>
      <c r="D65" s="190" t="s">
        <v>252</v>
      </c>
      <c r="E65" s="97">
        <v>0</v>
      </c>
    </row>
    <row r="66" spans="1:5" ht="24.75" customHeight="1" x14ac:dyDescent="0.25">
      <c r="A66" s="98" t="s">
        <v>315</v>
      </c>
      <c r="B66" s="96">
        <v>202</v>
      </c>
      <c r="C66" s="189">
        <v>0</v>
      </c>
      <c r="D66" s="190" t="s">
        <v>252</v>
      </c>
      <c r="E66" s="97">
        <v>0</v>
      </c>
    </row>
    <row r="67" spans="1:5" ht="24.75" customHeight="1" x14ac:dyDescent="0.25">
      <c r="A67" s="98" t="s">
        <v>316</v>
      </c>
      <c r="B67" s="96">
        <v>203</v>
      </c>
      <c r="C67" s="189">
        <v>0</v>
      </c>
      <c r="D67" s="190" t="s">
        <v>252</v>
      </c>
      <c r="E67" s="97">
        <v>0</v>
      </c>
    </row>
    <row r="68" spans="1:5" ht="24.75" customHeight="1" x14ac:dyDescent="0.25">
      <c r="A68" s="98" t="s">
        <v>317</v>
      </c>
      <c r="B68" s="96">
        <v>204</v>
      </c>
      <c r="C68" s="189">
        <v>0</v>
      </c>
      <c r="D68" s="190" t="s">
        <v>252</v>
      </c>
      <c r="E68" s="97">
        <v>0</v>
      </c>
    </row>
    <row r="69" spans="1:5" ht="24.75" customHeight="1" x14ac:dyDescent="0.25">
      <c r="A69" s="98" t="s">
        <v>318</v>
      </c>
      <c r="B69" s="96">
        <v>210</v>
      </c>
      <c r="C69" s="189">
        <v>0</v>
      </c>
      <c r="D69" s="190" t="s">
        <v>252</v>
      </c>
      <c r="E69" s="97">
        <v>0</v>
      </c>
    </row>
    <row r="70" spans="1:5" ht="24.75" customHeight="1" x14ac:dyDescent="0.25">
      <c r="A70" s="98" t="s">
        <v>319</v>
      </c>
      <c r="B70" s="96">
        <v>211</v>
      </c>
      <c r="C70" s="189">
        <v>1147.0999999999999</v>
      </c>
      <c r="D70" s="190" t="s">
        <v>252</v>
      </c>
      <c r="E70" s="97">
        <v>1147.0999999999999</v>
      </c>
    </row>
    <row r="71" spans="1:5" ht="24.75" customHeight="1" x14ac:dyDescent="0.25">
      <c r="A71" s="98" t="s">
        <v>320</v>
      </c>
      <c r="B71" s="96">
        <v>212</v>
      </c>
      <c r="C71" s="189">
        <v>0</v>
      </c>
      <c r="D71" s="190" t="s">
        <v>252</v>
      </c>
      <c r="E71" s="97">
        <v>0</v>
      </c>
    </row>
    <row r="72" spans="1:5" ht="24.75" customHeight="1" x14ac:dyDescent="0.25">
      <c r="A72" s="98" t="s">
        <v>321</v>
      </c>
      <c r="B72" s="96">
        <v>213</v>
      </c>
      <c r="C72" s="189">
        <v>0</v>
      </c>
      <c r="D72" s="190" t="s">
        <v>252</v>
      </c>
      <c r="E72" s="97">
        <v>0</v>
      </c>
    </row>
    <row r="73" spans="1:5" ht="24.75" customHeight="1" x14ac:dyDescent="0.25">
      <c r="A73" s="98" t="s">
        <v>322</v>
      </c>
      <c r="B73" s="96">
        <v>220</v>
      </c>
      <c r="C73" s="189">
        <v>0</v>
      </c>
      <c r="D73" s="190" t="s">
        <v>252</v>
      </c>
      <c r="E73" s="97">
        <v>0</v>
      </c>
    </row>
    <row r="74" spans="1:5" ht="24.75" customHeight="1" x14ac:dyDescent="0.25">
      <c r="A74" s="95" t="s">
        <v>323</v>
      </c>
      <c r="B74" s="94">
        <v>230</v>
      </c>
      <c r="C74" s="194">
        <v>142826.29999999999</v>
      </c>
      <c r="D74" s="195" t="s">
        <v>252</v>
      </c>
      <c r="E74" s="99">
        <v>98550.1</v>
      </c>
    </row>
    <row r="75" spans="1:5" ht="24.75" customHeight="1" x14ac:dyDescent="0.25">
      <c r="A75" s="95" t="s">
        <v>324</v>
      </c>
      <c r="B75" s="94">
        <v>240</v>
      </c>
      <c r="C75" s="194">
        <v>12246896.6</v>
      </c>
      <c r="D75" s="195" t="s">
        <v>252</v>
      </c>
      <c r="E75" s="99">
        <v>12500936.1</v>
      </c>
    </row>
    <row r="76" spans="1:5" ht="26.25" x14ac:dyDescent="0.25">
      <c r="A76" s="126" t="s">
        <v>325</v>
      </c>
      <c r="B76" s="94" t="s">
        <v>86</v>
      </c>
      <c r="C76" s="196" t="s">
        <v>239</v>
      </c>
      <c r="D76" s="198"/>
      <c r="E76" s="126" t="s">
        <v>240</v>
      </c>
    </row>
    <row r="77" spans="1:5" x14ac:dyDescent="0.25">
      <c r="A77" s="196" t="s">
        <v>326</v>
      </c>
      <c r="B77" s="197"/>
      <c r="C77" s="197"/>
      <c r="D77" s="197"/>
      <c r="E77" s="198"/>
    </row>
    <row r="78" spans="1:5" x14ac:dyDescent="0.25">
      <c r="A78" s="98" t="s">
        <v>308</v>
      </c>
      <c r="B78" s="96">
        <v>250</v>
      </c>
      <c r="C78" s="189">
        <v>0</v>
      </c>
      <c r="D78" s="190" t="s">
        <v>252</v>
      </c>
      <c r="E78" s="97">
        <v>0</v>
      </c>
    </row>
    <row r="79" spans="1:5" x14ac:dyDescent="0.25">
      <c r="A79" s="98" t="s">
        <v>309</v>
      </c>
      <c r="B79" s="96">
        <v>251</v>
      </c>
      <c r="C79" s="189">
        <v>0</v>
      </c>
      <c r="D79" s="190" t="s">
        <v>252</v>
      </c>
      <c r="E79" s="97">
        <v>0</v>
      </c>
    </row>
    <row r="80" spans="1:5" ht="24.75" customHeight="1" x14ac:dyDescent="0.25">
      <c r="A80" s="98" t="s">
        <v>310</v>
      </c>
      <c r="B80" s="96">
        <v>252</v>
      </c>
      <c r="C80" s="189">
        <v>0</v>
      </c>
      <c r="D80" s="190" t="s">
        <v>252</v>
      </c>
      <c r="E80" s="97">
        <v>0</v>
      </c>
    </row>
    <row r="81" spans="1:5" ht="24.75" customHeight="1" x14ac:dyDescent="0.25">
      <c r="A81" s="98" t="s">
        <v>327</v>
      </c>
      <c r="B81" s="96">
        <v>253</v>
      </c>
      <c r="C81" s="189">
        <v>0</v>
      </c>
      <c r="D81" s="190" t="s">
        <v>252</v>
      </c>
      <c r="E81" s="97">
        <v>0</v>
      </c>
    </row>
    <row r="82" spans="1:5" ht="24.75" customHeight="1" x14ac:dyDescent="0.25">
      <c r="A82" s="98" t="s">
        <v>311</v>
      </c>
      <c r="B82" s="96">
        <v>254</v>
      </c>
      <c r="C82" s="189">
        <v>0</v>
      </c>
      <c r="D82" s="190" t="s">
        <v>252</v>
      </c>
      <c r="E82" s="97">
        <v>0</v>
      </c>
    </row>
    <row r="83" spans="1:5" ht="24.75" customHeight="1" x14ac:dyDescent="0.25">
      <c r="A83" s="98" t="s">
        <v>328</v>
      </c>
      <c r="B83" s="96">
        <v>255</v>
      </c>
      <c r="C83" s="189">
        <v>481.3</v>
      </c>
      <c r="D83" s="190" t="s">
        <v>252</v>
      </c>
      <c r="E83" s="97">
        <v>80516.800000000003</v>
      </c>
    </row>
    <row r="84" spans="1:5" ht="24.75" customHeight="1" x14ac:dyDescent="0.25">
      <c r="A84" s="98" t="s">
        <v>329</v>
      </c>
      <c r="B84" s="96">
        <v>260</v>
      </c>
      <c r="C84" s="189">
        <v>0</v>
      </c>
      <c r="D84" s="190" t="s">
        <v>252</v>
      </c>
      <c r="E84" s="97">
        <v>0</v>
      </c>
    </row>
    <row r="85" spans="1:5" ht="24.75" customHeight="1" x14ac:dyDescent="0.25">
      <c r="A85" s="98" t="s">
        <v>314</v>
      </c>
      <c r="B85" s="96">
        <v>261</v>
      </c>
      <c r="C85" s="189">
        <v>0</v>
      </c>
      <c r="D85" s="190" t="s">
        <v>252</v>
      </c>
      <c r="E85" s="97">
        <v>0</v>
      </c>
    </row>
    <row r="86" spans="1:5" ht="24.75" customHeight="1" x14ac:dyDescent="0.25">
      <c r="A86" s="98" t="s">
        <v>330</v>
      </c>
      <c r="B86" s="96">
        <v>262</v>
      </c>
      <c r="C86" s="189">
        <v>0</v>
      </c>
      <c r="D86" s="190" t="s">
        <v>252</v>
      </c>
      <c r="E86" s="97">
        <v>0</v>
      </c>
    </row>
    <row r="87" spans="1:5" x14ac:dyDescent="0.25">
      <c r="A87" s="98" t="s">
        <v>331</v>
      </c>
      <c r="B87" s="96">
        <v>263</v>
      </c>
      <c r="C87" s="189">
        <v>0</v>
      </c>
      <c r="D87" s="190" t="s">
        <v>252</v>
      </c>
      <c r="E87" s="97">
        <v>0</v>
      </c>
    </row>
    <row r="88" spans="1:5" ht="24.75" customHeight="1" x14ac:dyDescent="0.25">
      <c r="A88" s="98" t="s">
        <v>317</v>
      </c>
      <c r="B88" s="96">
        <v>264</v>
      </c>
      <c r="C88" s="189">
        <v>0</v>
      </c>
      <c r="D88" s="190" t="s">
        <v>252</v>
      </c>
      <c r="E88" s="97">
        <v>0</v>
      </c>
    </row>
    <row r="89" spans="1:5" ht="24.75" customHeight="1" x14ac:dyDescent="0.25">
      <c r="A89" s="98" t="s">
        <v>332</v>
      </c>
      <c r="B89" s="96">
        <v>270</v>
      </c>
      <c r="C89" s="189">
        <v>0.1</v>
      </c>
      <c r="D89" s="190" t="s">
        <v>252</v>
      </c>
      <c r="E89" s="97">
        <v>0.1</v>
      </c>
    </row>
    <row r="90" spans="1:5" ht="24.75" customHeight="1" x14ac:dyDescent="0.25">
      <c r="A90" s="98" t="s">
        <v>333</v>
      </c>
      <c r="B90" s="96">
        <v>271</v>
      </c>
      <c r="C90" s="189">
        <v>1313.9</v>
      </c>
      <c r="D90" s="190" t="s">
        <v>252</v>
      </c>
      <c r="E90" s="97">
        <v>752.7</v>
      </c>
    </row>
    <row r="91" spans="1:5" ht="24.75" customHeight="1" x14ac:dyDescent="0.25">
      <c r="A91" s="98" t="s">
        <v>334</v>
      </c>
      <c r="B91" s="96">
        <v>272</v>
      </c>
      <c r="C91" s="189">
        <v>0</v>
      </c>
      <c r="D91" s="190" t="s">
        <v>252</v>
      </c>
      <c r="E91" s="97">
        <v>0</v>
      </c>
    </row>
    <row r="92" spans="1:5" ht="24.75" customHeight="1" x14ac:dyDescent="0.25">
      <c r="A92" s="98" t="s">
        <v>335</v>
      </c>
      <c r="B92" s="96">
        <v>273</v>
      </c>
      <c r="C92" s="189">
        <v>0</v>
      </c>
      <c r="D92" s="190" t="s">
        <v>252</v>
      </c>
      <c r="E92" s="97">
        <v>0</v>
      </c>
    </row>
    <row r="93" spans="1:5" ht="24.75" customHeight="1" x14ac:dyDescent="0.25">
      <c r="A93" s="98" t="s">
        <v>336</v>
      </c>
      <c r="B93" s="96">
        <v>274</v>
      </c>
      <c r="C93" s="189">
        <v>0</v>
      </c>
      <c r="D93" s="190" t="s">
        <v>252</v>
      </c>
      <c r="E93" s="97">
        <v>0</v>
      </c>
    </row>
    <row r="94" spans="1:5" ht="24.75" customHeight="1" x14ac:dyDescent="0.25">
      <c r="A94" s="98" t="s">
        <v>337</v>
      </c>
      <c r="B94" s="96">
        <v>275</v>
      </c>
      <c r="C94" s="189">
        <v>0</v>
      </c>
      <c r="D94" s="190" t="s">
        <v>252</v>
      </c>
      <c r="E94" s="97">
        <v>0</v>
      </c>
    </row>
    <row r="95" spans="1:5" ht="24.75" customHeight="1" x14ac:dyDescent="0.25">
      <c r="A95" s="98" t="s">
        <v>338</v>
      </c>
      <c r="B95" s="96">
        <v>276</v>
      </c>
      <c r="C95" s="189">
        <v>0</v>
      </c>
      <c r="D95" s="190" t="s">
        <v>252</v>
      </c>
      <c r="E95" s="97">
        <v>0</v>
      </c>
    </row>
    <row r="96" spans="1:5" ht="24.75" customHeight="1" x14ac:dyDescent="0.25">
      <c r="A96" s="98" t="s">
        <v>339</v>
      </c>
      <c r="B96" s="96">
        <v>277</v>
      </c>
      <c r="C96" s="189">
        <v>0</v>
      </c>
      <c r="D96" s="190" t="s">
        <v>252</v>
      </c>
      <c r="E96" s="97">
        <v>0</v>
      </c>
    </row>
    <row r="97" spans="1:5" ht="24.75" customHeight="1" x14ac:dyDescent="0.25">
      <c r="A97" s="98" t="s">
        <v>340</v>
      </c>
      <c r="B97" s="96">
        <v>280</v>
      </c>
      <c r="C97" s="189">
        <v>0</v>
      </c>
      <c r="D97" s="190" t="s">
        <v>252</v>
      </c>
      <c r="E97" s="97">
        <v>0</v>
      </c>
    </row>
    <row r="98" spans="1:5" ht="24.75" customHeight="1" x14ac:dyDescent="0.25">
      <c r="A98" s="95" t="s">
        <v>341</v>
      </c>
      <c r="B98" s="94">
        <v>290</v>
      </c>
      <c r="C98" s="194">
        <v>1795.4</v>
      </c>
      <c r="D98" s="195" t="s">
        <v>252</v>
      </c>
      <c r="E98" s="99">
        <v>81269.600000000006</v>
      </c>
    </row>
    <row r="99" spans="1:5" ht="24.75" customHeight="1" x14ac:dyDescent="0.25">
      <c r="A99" s="196" t="s">
        <v>342</v>
      </c>
      <c r="B99" s="197"/>
      <c r="C99" s="197"/>
      <c r="D99" s="197"/>
      <c r="E99" s="198"/>
    </row>
    <row r="100" spans="1:5" ht="24.75" customHeight="1" x14ac:dyDescent="0.25">
      <c r="A100" s="98" t="s">
        <v>343</v>
      </c>
      <c r="B100" s="96">
        <v>300</v>
      </c>
      <c r="C100" s="189">
        <v>0</v>
      </c>
      <c r="D100" s="190" t="s">
        <v>252</v>
      </c>
      <c r="E100" s="97">
        <v>89787524.299999997</v>
      </c>
    </row>
    <row r="101" spans="1:5" ht="24.75" customHeight="1" x14ac:dyDescent="0.25">
      <c r="A101" s="98" t="s">
        <v>344</v>
      </c>
      <c r="B101" s="96">
        <v>301</v>
      </c>
      <c r="C101" s="189">
        <v>0</v>
      </c>
      <c r="D101" s="190" t="s">
        <v>252</v>
      </c>
      <c r="E101" s="97">
        <v>89016293.5</v>
      </c>
    </row>
    <row r="102" spans="1:5" ht="24.75" customHeight="1" x14ac:dyDescent="0.25">
      <c r="A102" s="95" t="s">
        <v>345</v>
      </c>
      <c r="B102" s="94">
        <v>302</v>
      </c>
      <c r="C102" s="194">
        <v>0</v>
      </c>
      <c r="D102" s="195" t="s">
        <v>252</v>
      </c>
      <c r="E102" s="99">
        <v>-771230.8</v>
      </c>
    </row>
    <row r="103" spans="1:5" ht="24.75" customHeight="1" x14ac:dyDescent="0.25">
      <c r="A103" s="98" t="s">
        <v>346</v>
      </c>
      <c r="B103" s="96">
        <v>310</v>
      </c>
      <c r="C103" s="189">
        <v>0</v>
      </c>
      <c r="D103" s="190" t="s">
        <v>252</v>
      </c>
      <c r="E103" s="97">
        <v>0</v>
      </c>
    </row>
    <row r="104" spans="1:5" ht="24.75" customHeight="1" x14ac:dyDescent="0.25">
      <c r="A104" s="98" t="s">
        <v>347</v>
      </c>
      <c r="B104" s="96">
        <v>311</v>
      </c>
      <c r="C104" s="189">
        <v>0</v>
      </c>
      <c r="D104" s="190" t="s">
        <v>252</v>
      </c>
      <c r="E104" s="97">
        <v>0</v>
      </c>
    </row>
    <row r="105" spans="1:5" ht="24.75" customHeight="1" x14ac:dyDescent="0.25">
      <c r="A105" s="95" t="s">
        <v>348</v>
      </c>
      <c r="B105" s="94">
        <v>312</v>
      </c>
      <c r="C105" s="194">
        <v>0</v>
      </c>
      <c r="D105" s="195" t="s">
        <v>252</v>
      </c>
      <c r="E105" s="99">
        <v>0</v>
      </c>
    </row>
    <row r="106" spans="1:5" ht="24.75" customHeight="1" x14ac:dyDescent="0.25">
      <c r="A106" s="98" t="s">
        <v>349</v>
      </c>
      <c r="B106" s="96">
        <v>320</v>
      </c>
      <c r="C106" s="189">
        <v>0</v>
      </c>
      <c r="D106" s="190" t="s">
        <v>252</v>
      </c>
      <c r="E106" s="97">
        <v>0</v>
      </c>
    </row>
    <row r="107" spans="1:5" ht="24.75" customHeight="1" x14ac:dyDescent="0.25">
      <c r="A107" s="98" t="s">
        <v>350</v>
      </c>
      <c r="B107" s="96">
        <v>321</v>
      </c>
      <c r="C107" s="189">
        <v>0</v>
      </c>
      <c r="D107" s="190" t="s">
        <v>252</v>
      </c>
      <c r="E107" s="97">
        <v>0</v>
      </c>
    </row>
    <row r="108" spans="1:5" ht="24.75" customHeight="1" x14ac:dyDescent="0.25">
      <c r="A108" s="95" t="s">
        <v>351</v>
      </c>
      <c r="B108" s="94">
        <v>322</v>
      </c>
      <c r="C108" s="194">
        <v>0</v>
      </c>
      <c r="D108" s="195" t="s">
        <v>252</v>
      </c>
      <c r="E108" s="99">
        <v>0</v>
      </c>
    </row>
    <row r="109" spans="1:5" ht="24.75" customHeight="1" x14ac:dyDescent="0.25">
      <c r="A109" s="98" t="s">
        <v>352</v>
      </c>
      <c r="B109" s="96">
        <v>330</v>
      </c>
      <c r="C109" s="189">
        <v>0</v>
      </c>
      <c r="D109" s="190" t="s">
        <v>252</v>
      </c>
      <c r="E109" s="97">
        <v>45031</v>
      </c>
    </row>
    <row r="110" spans="1:5" ht="24.75" customHeight="1" x14ac:dyDescent="0.25">
      <c r="A110" s="98" t="s">
        <v>353</v>
      </c>
      <c r="B110" s="96">
        <v>331</v>
      </c>
      <c r="C110" s="189">
        <v>0</v>
      </c>
      <c r="D110" s="190" t="s">
        <v>252</v>
      </c>
      <c r="E110" s="97">
        <v>11837.5</v>
      </c>
    </row>
    <row r="111" spans="1:5" ht="26.25" x14ac:dyDescent="0.25">
      <c r="A111" s="126" t="s">
        <v>325</v>
      </c>
      <c r="B111" s="94" t="s">
        <v>86</v>
      </c>
      <c r="C111" s="196" t="s">
        <v>239</v>
      </c>
      <c r="D111" s="198"/>
      <c r="E111" s="126" t="s">
        <v>240</v>
      </c>
    </row>
    <row r="112" spans="1:5" ht="24.75" customHeight="1" x14ac:dyDescent="0.25">
      <c r="A112" s="95" t="s">
        <v>354</v>
      </c>
      <c r="B112" s="94">
        <v>332</v>
      </c>
      <c r="C112" s="194">
        <v>0</v>
      </c>
      <c r="D112" s="195" t="s">
        <v>252</v>
      </c>
      <c r="E112" s="99">
        <v>-33193.5</v>
      </c>
    </row>
    <row r="113" spans="1:5" ht="24.75" customHeight="1" x14ac:dyDescent="0.25">
      <c r="A113" s="100" t="s">
        <v>355</v>
      </c>
      <c r="B113" s="96">
        <v>340</v>
      </c>
      <c r="C113" s="189">
        <v>0</v>
      </c>
      <c r="D113" s="190" t="s">
        <v>252</v>
      </c>
      <c r="E113" s="97">
        <v>0</v>
      </c>
    </row>
    <row r="114" spans="1:5" ht="24.75" customHeight="1" x14ac:dyDescent="0.25">
      <c r="A114" s="100" t="s">
        <v>356</v>
      </c>
      <c r="B114" s="96">
        <v>341</v>
      </c>
      <c r="C114" s="189">
        <v>0</v>
      </c>
      <c r="D114" s="190" t="s">
        <v>252</v>
      </c>
      <c r="E114" s="97">
        <v>0</v>
      </c>
    </row>
    <row r="115" spans="1:5" ht="24.75" customHeight="1" x14ac:dyDescent="0.25">
      <c r="A115" s="100" t="s">
        <v>357</v>
      </c>
      <c r="B115" s="96">
        <v>342</v>
      </c>
      <c r="C115" s="189">
        <v>0</v>
      </c>
      <c r="D115" s="190" t="s">
        <v>252</v>
      </c>
      <c r="E115" s="97">
        <v>0</v>
      </c>
    </row>
    <row r="116" spans="1:5" ht="24.75" customHeight="1" x14ac:dyDescent="0.25">
      <c r="A116" s="95" t="s">
        <v>358</v>
      </c>
      <c r="B116" s="94">
        <v>343</v>
      </c>
      <c r="C116" s="194">
        <v>0</v>
      </c>
      <c r="D116" s="195" t="s">
        <v>252</v>
      </c>
      <c r="E116" s="99">
        <v>0</v>
      </c>
    </row>
    <row r="117" spans="1:5" ht="24.75" customHeight="1" x14ac:dyDescent="0.25">
      <c r="A117" s="95" t="s">
        <v>359</v>
      </c>
      <c r="B117" s="94">
        <v>350</v>
      </c>
      <c r="C117" s="99">
        <v>12245101.300000001</v>
      </c>
      <c r="D117" s="99">
        <v>13224112.9</v>
      </c>
      <c r="E117" s="99">
        <v>13224090.800000001</v>
      </c>
    </row>
    <row r="118" spans="1:5" ht="24.75" customHeight="1" x14ac:dyDescent="0.25">
      <c r="A118" s="100" t="s">
        <v>360</v>
      </c>
      <c r="B118" s="96">
        <v>351</v>
      </c>
      <c r="C118" s="97">
        <v>37403661.899999999</v>
      </c>
      <c r="D118" s="97">
        <v>38373366</v>
      </c>
      <c r="E118" s="97">
        <v>38373344</v>
      </c>
    </row>
    <row r="119" spans="1:5" ht="24.75" customHeight="1" x14ac:dyDescent="0.25">
      <c r="A119" s="100" t="s">
        <v>361</v>
      </c>
      <c r="B119" s="96">
        <v>352</v>
      </c>
      <c r="C119" s="97">
        <v>0</v>
      </c>
      <c r="D119" s="97">
        <v>0</v>
      </c>
      <c r="E119" s="97">
        <v>0</v>
      </c>
    </row>
    <row r="120" spans="1:5" ht="24.75" customHeight="1" x14ac:dyDescent="0.25">
      <c r="A120" s="100" t="s">
        <v>362</v>
      </c>
      <c r="B120" s="96">
        <v>353</v>
      </c>
      <c r="C120" s="97">
        <v>0</v>
      </c>
      <c r="D120" s="97">
        <v>0</v>
      </c>
      <c r="E120" s="97">
        <v>0</v>
      </c>
    </row>
    <row r="121" spans="1:5" ht="24.75" customHeight="1" x14ac:dyDescent="0.25">
      <c r="A121" s="100" t="s">
        <v>363</v>
      </c>
      <c r="B121" s="96">
        <v>354</v>
      </c>
      <c r="C121" s="97">
        <v>-524002.6</v>
      </c>
      <c r="D121" s="97">
        <v>-514695.2</v>
      </c>
      <c r="E121" s="97">
        <v>-514695.2</v>
      </c>
    </row>
    <row r="122" spans="1:5" ht="24.75" customHeight="1" x14ac:dyDescent="0.25">
      <c r="A122" s="100" t="s">
        <v>364</v>
      </c>
      <c r="B122" s="96">
        <v>355</v>
      </c>
      <c r="C122" s="97">
        <v>-24634558</v>
      </c>
      <c r="D122" s="97">
        <v>-24634558</v>
      </c>
      <c r="E122" s="97">
        <v>-24634558</v>
      </c>
    </row>
    <row r="123" spans="1:5" ht="24.75" customHeight="1" x14ac:dyDescent="0.25">
      <c r="A123" s="100" t="s">
        <v>365</v>
      </c>
      <c r="B123" s="96">
        <v>356</v>
      </c>
      <c r="C123" s="189">
        <v>0</v>
      </c>
      <c r="D123" s="190" t="s">
        <v>252</v>
      </c>
      <c r="E123" s="97">
        <v>0</v>
      </c>
    </row>
    <row r="124" spans="1:5" ht="24.75" customHeight="1" x14ac:dyDescent="0.25">
      <c r="A124" s="95" t="s">
        <v>366</v>
      </c>
      <c r="B124" s="96">
        <v>360</v>
      </c>
      <c r="C124" s="194">
        <v>12245101.300000001</v>
      </c>
      <c r="D124" s="195" t="s">
        <v>252</v>
      </c>
      <c r="E124" s="99">
        <v>12419666.5</v>
      </c>
    </row>
    <row r="125" spans="1:5" ht="24.75" customHeight="1" x14ac:dyDescent="0.25">
      <c r="A125" s="95" t="s">
        <v>367</v>
      </c>
      <c r="B125" s="94">
        <v>370</v>
      </c>
      <c r="C125" s="194">
        <v>12246896.6</v>
      </c>
      <c r="D125" s="195" t="s">
        <v>252</v>
      </c>
      <c r="E125" s="99">
        <v>12500936.1</v>
      </c>
    </row>
    <row r="126" spans="1:5" ht="24.75" customHeight="1" x14ac:dyDescent="0.25">
      <c r="A126" s="196" t="s">
        <v>368</v>
      </c>
      <c r="B126" s="197"/>
      <c r="C126" s="197"/>
      <c r="D126" s="197"/>
      <c r="E126" s="198"/>
    </row>
    <row r="127" spans="1:5" ht="24.75" customHeight="1" x14ac:dyDescent="0.25">
      <c r="A127" s="100" t="s">
        <v>369</v>
      </c>
      <c r="B127" s="101">
        <v>380</v>
      </c>
      <c r="C127" s="189">
        <v>0</v>
      </c>
      <c r="D127" s="190" t="s">
        <v>252</v>
      </c>
      <c r="E127" s="97">
        <v>0</v>
      </c>
    </row>
    <row r="128" spans="1:5" ht="24.75" customHeight="1" x14ac:dyDescent="0.25">
      <c r="A128" s="100" t="s">
        <v>370</v>
      </c>
      <c r="B128" s="96">
        <v>381</v>
      </c>
      <c r="C128" s="189">
        <v>0</v>
      </c>
      <c r="D128" s="190" t="s">
        <v>252</v>
      </c>
      <c r="E128" s="97">
        <v>0</v>
      </c>
    </row>
    <row r="129" spans="1:5" ht="24.75" customHeight="1" x14ac:dyDescent="0.25">
      <c r="A129" s="100" t="s">
        <v>371</v>
      </c>
      <c r="B129" s="96">
        <v>382</v>
      </c>
      <c r="C129" s="189">
        <v>0</v>
      </c>
      <c r="D129" s="190" t="s">
        <v>252</v>
      </c>
      <c r="E129" s="97">
        <v>0</v>
      </c>
    </row>
    <row r="130" spans="1:5" ht="24.75" customHeight="1" x14ac:dyDescent="0.25">
      <c r="A130" s="100" t="s">
        <v>372</v>
      </c>
      <c r="B130" s="96">
        <v>383</v>
      </c>
      <c r="C130" s="189">
        <v>0</v>
      </c>
      <c r="D130" s="190" t="s">
        <v>252</v>
      </c>
      <c r="E130" s="97">
        <v>0</v>
      </c>
    </row>
    <row r="131" spans="1:5" ht="24.75" customHeight="1" x14ac:dyDescent="0.25">
      <c r="A131" s="100" t="s">
        <v>373</v>
      </c>
      <c r="B131" s="96">
        <v>384</v>
      </c>
      <c r="C131" s="189">
        <v>0</v>
      </c>
      <c r="D131" s="190" t="s">
        <v>252</v>
      </c>
      <c r="E131" s="97">
        <v>0</v>
      </c>
    </row>
    <row r="132" spans="1:5" ht="24.75" customHeight="1" x14ac:dyDescent="0.25">
      <c r="A132" s="100" t="s">
        <v>374</v>
      </c>
      <c r="B132" s="96">
        <v>385</v>
      </c>
      <c r="C132" s="189">
        <v>0</v>
      </c>
      <c r="D132" s="190" t="s">
        <v>252</v>
      </c>
      <c r="E132" s="97">
        <v>0</v>
      </c>
    </row>
    <row r="133" spans="1:5" ht="24.75" customHeight="1" x14ac:dyDescent="0.25">
      <c r="A133" s="100" t="s">
        <v>375</v>
      </c>
      <c r="B133" s="102">
        <v>386</v>
      </c>
      <c r="C133" s="189">
        <v>0</v>
      </c>
      <c r="D133" s="190" t="s">
        <v>252</v>
      </c>
      <c r="E133" s="97">
        <v>0</v>
      </c>
    </row>
    <row r="134" spans="1:5" ht="24.75" customHeight="1" x14ac:dyDescent="0.25">
      <c r="A134" s="100" t="s">
        <v>376</v>
      </c>
      <c r="B134" s="102">
        <v>387</v>
      </c>
      <c r="C134" s="189">
        <v>0</v>
      </c>
      <c r="D134" s="190" t="s">
        <v>252</v>
      </c>
      <c r="E134" s="97">
        <v>0</v>
      </c>
    </row>
    <row r="135" spans="1:5" ht="24.75" customHeight="1" x14ac:dyDescent="0.25">
      <c r="A135" s="100" t="s">
        <v>377</v>
      </c>
      <c r="B135" s="102">
        <v>388</v>
      </c>
      <c r="C135" s="189">
        <v>38331.9</v>
      </c>
      <c r="D135" s="190" t="s">
        <v>252</v>
      </c>
      <c r="E135" s="97">
        <v>217831.2</v>
      </c>
    </row>
    <row r="136" spans="1:5" ht="24.75" customHeight="1" x14ac:dyDescent="0.25">
      <c r="A136" s="100" t="s">
        <v>378</v>
      </c>
      <c r="B136" s="102">
        <v>389</v>
      </c>
      <c r="C136" s="189">
        <v>0</v>
      </c>
      <c r="D136" s="190" t="s">
        <v>252</v>
      </c>
      <c r="E136" s="97">
        <v>0</v>
      </c>
    </row>
    <row r="137" spans="1:5" ht="24.75" customHeight="1" x14ac:dyDescent="0.25">
      <c r="A137" s="100" t="s">
        <v>379</v>
      </c>
      <c r="B137" s="102">
        <v>390</v>
      </c>
      <c r="C137" s="189">
        <v>0</v>
      </c>
      <c r="D137" s="190" t="s">
        <v>252</v>
      </c>
      <c r="E137" s="97">
        <v>0</v>
      </c>
    </row>
    <row r="138" spans="1:5" ht="15" customHeight="1" x14ac:dyDescent="0.25"/>
    <row r="139" spans="1:5" ht="15" customHeight="1" x14ac:dyDescent="0.25"/>
    <row r="140" spans="1:5" ht="15" customHeight="1" x14ac:dyDescent="0.25">
      <c r="A140" s="191" t="s">
        <v>380</v>
      </c>
      <c r="B140" s="191"/>
      <c r="C140" s="191"/>
      <c r="D140" s="191"/>
      <c r="E140" s="191"/>
    </row>
    <row r="141" spans="1:5" ht="15" customHeight="1" x14ac:dyDescent="0.25">
      <c r="A141" s="103" t="s">
        <v>381</v>
      </c>
      <c r="B141" s="192" t="s">
        <v>382</v>
      </c>
      <c r="C141" s="192"/>
      <c r="D141" s="192"/>
      <c r="E141" s="192"/>
    </row>
    <row r="142" spans="1:5" ht="15" customHeight="1" x14ac:dyDescent="0.25"/>
    <row r="143" spans="1:5" ht="15" customHeight="1" x14ac:dyDescent="0.25">
      <c r="A143" s="193" t="s">
        <v>383</v>
      </c>
      <c r="B143" s="193"/>
      <c r="C143" s="193"/>
      <c r="D143" s="193"/>
      <c r="E143" s="193"/>
    </row>
    <row r="144" spans="1:5" ht="15" customHeight="1" x14ac:dyDescent="0.25"/>
    <row r="145" ht="15" customHeight="1" x14ac:dyDescent="0.25"/>
  </sheetData>
  <mergeCells count="130">
    <mergeCell ref="B7:E7"/>
    <mergeCell ref="B8:E8"/>
    <mergeCell ref="C10:D10"/>
    <mergeCell ref="A11:E11"/>
    <mergeCell ref="A12:E12"/>
    <mergeCell ref="C13:D13"/>
    <mergeCell ref="C1:E1"/>
    <mergeCell ref="A2:E2"/>
    <mergeCell ref="A3:E3"/>
    <mergeCell ref="B4:E4"/>
    <mergeCell ref="B5:E5"/>
    <mergeCell ref="B6:E6"/>
    <mergeCell ref="C23:D23"/>
    <mergeCell ref="C24:D24"/>
    <mergeCell ref="C25:D25"/>
    <mergeCell ref="C26:D26"/>
    <mergeCell ref="C27:D27"/>
    <mergeCell ref="C28:D28"/>
    <mergeCell ref="C17:D17"/>
    <mergeCell ref="C18:D18"/>
    <mergeCell ref="A19:E19"/>
    <mergeCell ref="C20:D20"/>
    <mergeCell ref="A21:E21"/>
    <mergeCell ref="C22:D22"/>
    <mergeCell ref="C35:D35"/>
    <mergeCell ref="C36:D36"/>
    <mergeCell ref="C37:D37"/>
    <mergeCell ref="C38:D38"/>
    <mergeCell ref="C39:D39"/>
    <mergeCell ref="C40:D40"/>
    <mergeCell ref="C29:D29"/>
    <mergeCell ref="C30:D30"/>
    <mergeCell ref="A31:E31"/>
    <mergeCell ref="C32:D32"/>
    <mergeCell ref="C33:D33"/>
    <mergeCell ref="C34:D34"/>
    <mergeCell ref="C47:D47"/>
    <mergeCell ref="C48:D48"/>
    <mergeCell ref="C49:D49"/>
    <mergeCell ref="C50:D50"/>
    <mergeCell ref="C51:D51"/>
    <mergeCell ref="C52:D52"/>
    <mergeCell ref="A41:E41"/>
    <mergeCell ref="C42:D42"/>
    <mergeCell ref="C43:D43"/>
    <mergeCell ref="C44:D44"/>
    <mergeCell ref="C45:D45"/>
    <mergeCell ref="C46:D46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A58:E58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83:D83"/>
    <mergeCell ref="C84:D84"/>
    <mergeCell ref="C85:D85"/>
    <mergeCell ref="C86:D86"/>
    <mergeCell ref="C87:D87"/>
    <mergeCell ref="C88:D88"/>
    <mergeCell ref="A77:E77"/>
    <mergeCell ref="C78:D78"/>
    <mergeCell ref="C79:D79"/>
    <mergeCell ref="C80:D80"/>
    <mergeCell ref="C81:D81"/>
    <mergeCell ref="C82:D82"/>
    <mergeCell ref="C95:D95"/>
    <mergeCell ref="C96:D96"/>
    <mergeCell ref="C97:D97"/>
    <mergeCell ref="C98:D98"/>
    <mergeCell ref="A99:E99"/>
    <mergeCell ref="C100:D100"/>
    <mergeCell ref="C89:D89"/>
    <mergeCell ref="C90:D90"/>
    <mergeCell ref="C91:D91"/>
    <mergeCell ref="C92:D92"/>
    <mergeCell ref="C93:D93"/>
    <mergeCell ref="C94:D94"/>
    <mergeCell ref="C107:D107"/>
    <mergeCell ref="C108:D108"/>
    <mergeCell ref="C109:D109"/>
    <mergeCell ref="C110:D110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125:D125"/>
    <mergeCell ref="A126:E126"/>
    <mergeCell ref="C127:D127"/>
    <mergeCell ref="C128:D128"/>
    <mergeCell ref="C129:D129"/>
    <mergeCell ref="C130:D130"/>
    <mergeCell ref="C113:D113"/>
    <mergeCell ref="C114:D114"/>
    <mergeCell ref="C115:D115"/>
    <mergeCell ref="C116:D116"/>
    <mergeCell ref="C123:D123"/>
    <mergeCell ref="C124:D124"/>
    <mergeCell ref="C137:D137"/>
    <mergeCell ref="A140:E140"/>
    <mergeCell ref="B141:E141"/>
    <mergeCell ref="A143:E143"/>
    <mergeCell ref="C131:D131"/>
    <mergeCell ref="C132:D132"/>
    <mergeCell ref="C133:D133"/>
    <mergeCell ref="C134:D134"/>
    <mergeCell ref="C135:D135"/>
    <mergeCell ref="C136:D136"/>
  </mergeCells>
  <pageMargins left="0.31496062992125984" right="0.11811023622047245" top="0.15748031496062992" bottom="0.15748031496062992" header="0.31496062992125984" footer="0.31496062992125984"/>
  <pageSetup paperSize="9" scale="8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1"/>
  <sheetViews>
    <sheetView view="pageBreakPreview" zoomScaleNormal="100" zoomScaleSheetLayoutView="100" workbookViewId="0">
      <selection activeCell="A2" sqref="A2:G2"/>
    </sheetView>
  </sheetViews>
  <sheetFormatPr defaultRowHeight="15" x14ac:dyDescent="0.25"/>
  <cols>
    <col min="1" max="1" width="63" style="67" customWidth="1"/>
    <col min="2" max="2" width="11.7109375" style="67" customWidth="1"/>
    <col min="3" max="3" width="8" style="67" customWidth="1"/>
    <col min="4" max="4" width="18" style="67" customWidth="1"/>
    <col min="5" max="5" width="17.85546875" style="67" customWidth="1"/>
    <col min="6" max="6" width="18.140625" style="67" customWidth="1"/>
    <col min="7" max="7" width="15.42578125" style="67" customWidth="1"/>
    <col min="8" max="8" width="9.140625" style="67" customWidth="1"/>
    <col min="9" max="16384" width="9.140625" style="67"/>
  </cols>
  <sheetData>
    <row r="1" spans="1:7" ht="30.75" customHeight="1" x14ac:dyDescent="0.25">
      <c r="A1" s="253" t="s">
        <v>725</v>
      </c>
      <c r="B1" s="253"/>
      <c r="C1" s="253"/>
      <c r="D1" s="253"/>
      <c r="E1" s="253"/>
      <c r="F1" s="253"/>
      <c r="G1" s="253"/>
    </row>
    <row r="2" spans="1:7" ht="15" customHeight="1" x14ac:dyDescent="0.25">
      <c r="A2" s="191" t="s">
        <v>726</v>
      </c>
      <c r="B2" s="191"/>
      <c r="C2" s="191"/>
      <c r="D2" s="191"/>
      <c r="E2" s="191"/>
      <c r="F2" s="191"/>
      <c r="G2" s="191"/>
    </row>
    <row r="3" spans="1:7" ht="9.75" customHeight="1" x14ac:dyDescent="0.25">
      <c r="A3" s="143"/>
      <c r="B3" s="143"/>
      <c r="C3" s="143"/>
      <c r="D3" s="143"/>
      <c r="E3" s="143"/>
      <c r="F3" s="143"/>
      <c r="G3" s="143"/>
    </row>
    <row r="4" spans="1:7" ht="13.5" customHeight="1" x14ac:dyDescent="0.25">
      <c r="A4" s="211" t="s">
        <v>727</v>
      </c>
      <c r="B4" s="211"/>
    </row>
    <row r="5" spans="1:7" ht="8.25" customHeight="1" x14ac:dyDescent="0.25"/>
    <row r="6" spans="1:7" ht="51" customHeight="1" x14ac:dyDescent="0.25">
      <c r="A6" s="104" t="s">
        <v>85</v>
      </c>
      <c r="B6" s="104" t="s">
        <v>728</v>
      </c>
      <c r="C6" s="104" t="s">
        <v>86</v>
      </c>
      <c r="D6" s="104" t="s">
        <v>729</v>
      </c>
      <c r="E6" s="104" t="s">
        <v>730</v>
      </c>
      <c r="F6" s="104" t="s">
        <v>731</v>
      </c>
      <c r="G6" s="104" t="s">
        <v>732</v>
      </c>
    </row>
    <row r="7" spans="1:7" x14ac:dyDescent="0.25">
      <c r="A7" s="105" t="s">
        <v>89</v>
      </c>
      <c r="B7" s="254" t="s">
        <v>467</v>
      </c>
      <c r="C7" s="255" t="s">
        <v>90</v>
      </c>
      <c r="D7" s="122">
        <v>8047211000</v>
      </c>
      <c r="E7" s="122">
        <v>8026242310</v>
      </c>
      <c r="F7" s="122">
        <v>8026242310</v>
      </c>
      <c r="G7" s="122">
        <v>20968690</v>
      </c>
    </row>
    <row r="8" spans="1:7" x14ac:dyDescent="0.25">
      <c r="A8" s="105" t="s">
        <v>92</v>
      </c>
      <c r="B8" s="254" t="s">
        <v>468</v>
      </c>
      <c r="C8" s="255" t="s">
        <v>93</v>
      </c>
      <c r="D8" s="122">
        <v>8047211000</v>
      </c>
      <c r="E8" s="122">
        <v>8026242310</v>
      </c>
      <c r="F8" s="122">
        <v>8026242310</v>
      </c>
      <c r="G8" s="122">
        <v>20968690</v>
      </c>
    </row>
    <row r="9" spans="1:7" x14ac:dyDescent="0.25">
      <c r="A9" s="256" t="s">
        <v>95</v>
      </c>
      <c r="B9" s="257" t="s">
        <v>469</v>
      </c>
      <c r="C9" s="258" t="s">
        <v>96</v>
      </c>
      <c r="D9" s="123">
        <v>8047211000</v>
      </c>
      <c r="E9" s="123">
        <v>8026242310</v>
      </c>
      <c r="F9" s="123">
        <v>8026242310</v>
      </c>
      <c r="G9" s="123">
        <v>20968690</v>
      </c>
    </row>
    <row r="10" spans="1:7" x14ac:dyDescent="0.25">
      <c r="A10" s="105" t="s">
        <v>98</v>
      </c>
      <c r="B10" s="254" t="s">
        <v>733</v>
      </c>
      <c r="C10" s="255" t="s">
        <v>99</v>
      </c>
      <c r="D10" s="122">
        <v>0</v>
      </c>
      <c r="E10" s="122">
        <v>20896443</v>
      </c>
      <c r="F10" s="122">
        <v>20896443</v>
      </c>
      <c r="G10" s="122">
        <v>-20896443</v>
      </c>
    </row>
    <row r="11" spans="1:7" x14ac:dyDescent="0.25">
      <c r="A11" s="256" t="s">
        <v>100</v>
      </c>
      <c r="B11" s="257" t="s">
        <v>734</v>
      </c>
      <c r="C11" s="258" t="s">
        <v>101</v>
      </c>
      <c r="D11" s="123">
        <v>0</v>
      </c>
      <c r="E11" s="123">
        <v>20896443</v>
      </c>
      <c r="F11" s="123">
        <v>20896443</v>
      </c>
      <c r="G11" s="123">
        <v>-20896443</v>
      </c>
    </row>
    <row r="12" spans="1:7" x14ac:dyDescent="0.25">
      <c r="A12" s="105" t="s">
        <v>103</v>
      </c>
      <c r="B12" s="254" t="s">
        <v>102</v>
      </c>
      <c r="C12" s="255" t="s">
        <v>104</v>
      </c>
      <c r="D12" s="122">
        <v>8047211000</v>
      </c>
      <c r="E12" s="122">
        <v>8047138753</v>
      </c>
      <c r="F12" s="122">
        <v>8047138753</v>
      </c>
      <c r="G12" s="122">
        <v>72247</v>
      </c>
    </row>
    <row r="13" spans="1:7" x14ac:dyDescent="0.25">
      <c r="A13" s="105" t="s">
        <v>106</v>
      </c>
      <c r="B13" s="254" t="s">
        <v>735</v>
      </c>
      <c r="C13" s="255" t="s">
        <v>107</v>
      </c>
      <c r="D13" s="122">
        <v>1992930000</v>
      </c>
      <c r="E13" s="122">
        <v>1992686199</v>
      </c>
      <c r="F13" s="122">
        <v>1992686199</v>
      </c>
      <c r="G13" s="122">
        <v>243801</v>
      </c>
    </row>
    <row r="14" spans="1:7" x14ac:dyDescent="0.25">
      <c r="A14" s="105" t="s">
        <v>109</v>
      </c>
      <c r="B14" s="254" t="s">
        <v>736</v>
      </c>
      <c r="C14" s="255" t="s">
        <v>110</v>
      </c>
      <c r="D14" s="122">
        <v>1992930000</v>
      </c>
      <c r="E14" s="122">
        <v>1992686199</v>
      </c>
      <c r="F14" s="122">
        <v>1992686199</v>
      </c>
      <c r="G14" s="122">
        <v>243801</v>
      </c>
    </row>
    <row r="15" spans="1:7" x14ac:dyDescent="0.25">
      <c r="A15" s="256" t="s">
        <v>111</v>
      </c>
      <c r="B15" s="257" t="s">
        <v>737</v>
      </c>
      <c r="C15" s="258" t="s">
        <v>112</v>
      </c>
      <c r="D15" s="123">
        <v>1992930000</v>
      </c>
      <c r="E15" s="123">
        <v>1992686199</v>
      </c>
      <c r="F15" s="123">
        <v>1992686199</v>
      </c>
      <c r="G15" s="123">
        <v>243801</v>
      </c>
    </row>
    <row r="16" spans="1:7" x14ac:dyDescent="0.25">
      <c r="A16" s="105" t="s">
        <v>113</v>
      </c>
      <c r="B16" s="254" t="s">
        <v>102</v>
      </c>
      <c r="C16" s="255" t="s">
        <v>88</v>
      </c>
      <c r="D16" s="122">
        <v>1992930000</v>
      </c>
      <c r="E16" s="122">
        <v>1992686199</v>
      </c>
      <c r="F16" s="122">
        <v>1992686199</v>
      </c>
      <c r="G16" s="122">
        <v>243801</v>
      </c>
    </row>
    <row r="17" spans="1:7" x14ac:dyDescent="0.25">
      <c r="A17" s="105" t="s">
        <v>115</v>
      </c>
      <c r="B17" s="254" t="s">
        <v>402</v>
      </c>
      <c r="C17" s="255" t="s">
        <v>91</v>
      </c>
      <c r="D17" s="122">
        <v>1789502000</v>
      </c>
      <c r="E17" s="122">
        <v>1611751909.5599999</v>
      </c>
      <c r="F17" s="122">
        <v>1611751909.5599999</v>
      </c>
      <c r="G17" s="122">
        <v>177750090.44</v>
      </c>
    </row>
    <row r="18" spans="1:7" x14ac:dyDescent="0.25">
      <c r="A18" s="105" t="s">
        <v>116</v>
      </c>
      <c r="B18" s="254" t="s">
        <v>403</v>
      </c>
      <c r="C18" s="255" t="s">
        <v>117</v>
      </c>
      <c r="D18" s="122">
        <v>32600000</v>
      </c>
      <c r="E18" s="122">
        <v>32600000</v>
      </c>
      <c r="F18" s="122">
        <v>32600000</v>
      </c>
      <c r="G18" s="122">
        <v>0</v>
      </c>
    </row>
    <row r="19" spans="1:7" x14ac:dyDescent="0.25">
      <c r="A19" s="256" t="s">
        <v>118</v>
      </c>
      <c r="B19" s="257" t="s">
        <v>404</v>
      </c>
      <c r="C19" s="258" t="s">
        <v>119</v>
      </c>
      <c r="D19" s="123">
        <v>32600000</v>
      </c>
      <c r="E19" s="123">
        <v>32600000</v>
      </c>
      <c r="F19" s="123">
        <v>32600000</v>
      </c>
      <c r="G19" s="123">
        <v>0</v>
      </c>
    </row>
    <row r="20" spans="1:7" x14ac:dyDescent="0.25">
      <c r="A20" s="105" t="s">
        <v>120</v>
      </c>
      <c r="B20" s="254" t="s">
        <v>405</v>
      </c>
      <c r="C20" s="255" t="s">
        <v>121</v>
      </c>
      <c r="D20" s="122">
        <v>174939000</v>
      </c>
      <c r="E20" s="122">
        <v>158662658.97</v>
      </c>
      <c r="F20" s="122">
        <v>158662658.97</v>
      </c>
      <c r="G20" s="122">
        <v>16276341.029999999</v>
      </c>
    </row>
    <row r="21" spans="1:7" x14ac:dyDescent="0.25">
      <c r="A21" s="256" t="s">
        <v>122</v>
      </c>
      <c r="B21" s="257" t="s">
        <v>466</v>
      </c>
      <c r="C21" s="258" t="s">
        <v>123</v>
      </c>
      <c r="D21" s="123">
        <v>85000000</v>
      </c>
      <c r="E21" s="123">
        <v>78600000</v>
      </c>
      <c r="F21" s="123">
        <v>78600000</v>
      </c>
      <c r="G21" s="123">
        <v>6400000</v>
      </c>
    </row>
    <row r="22" spans="1:7" x14ac:dyDescent="0.25">
      <c r="A22" s="256" t="s">
        <v>125</v>
      </c>
      <c r="B22" s="257" t="s">
        <v>431</v>
      </c>
      <c r="C22" s="258" t="s">
        <v>126</v>
      </c>
      <c r="D22" s="123">
        <v>82660000</v>
      </c>
      <c r="E22" s="123">
        <v>75965950.329999998</v>
      </c>
      <c r="F22" s="123">
        <v>75965950.329999998</v>
      </c>
      <c r="G22" s="123">
        <v>6694049.6699999999</v>
      </c>
    </row>
    <row r="23" spans="1:7" x14ac:dyDescent="0.25">
      <c r="A23" s="256" t="s">
        <v>128</v>
      </c>
      <c r="B23" s="257" t="s">
        <v>406</v>
      </c>
      <c r="C23" s="258" t="s">
        <v>129</v>
      </c>
      <c r="D23" s="123">
        <v>5259000</v>
      </c>
      <c r="E23" s="123">
        <v>2100155.9900000002</v>
      </c>
      <c r="F23" s="123">
        <v>2100155.9900000002</v>
      </c>
      <c r="G23" s="123">
        <v>3158844.01</v>
      </c>
    </row>
    <row r="24" spans="1:7" ht="25.5" x14ac:dyDescent="0.25">
      <c r="A24" s="256" t="s">
        <v>131</v>
      </c>
      <c r="B24" s="257" t="s">
        <v>407</v>
      </c>
      <c r="C24" s="258" t="s">
        <v>132</v>
      </c>
      <c r="D24" s="123">
        <v>2020000</v>
      </c>
      <c r="E24" s="123">
        <v>1996552.65</v>
      </c>
      <c r="F24" s="123">
        <v>1996552.65</v>
      </c>
      <c r="G24" s="123">
        <v>23447.35</v>
      </c>
    </row>
    <row r="25" spans="1:7" x14ac:dyDescent="0.25">
      <c r="A25" s="105" t="s">
        <v>134</v>
      </c>
      <c r="B25" s="254" t="s">
        <v>613</v>
      </c>
      <c r="C25" s="255" t="s">
        <v>135</v>
      </c>
      <c r="D25" s="122">
        <v>17380000</v>
      </c>
      <c r="E25" s="122">
        <v>17229218.789999999</v>
      </c>
      <c r="F25" s="122">
        <v>17229218.789999999</v>
      </c>
      <c r="G25" s="122">
        <v>150781.21</v>
      </c>
    </row>
    <row r="26" spans="1:7" x14ac:dyDescent="0.25">
      <c r="A26" s="105" t="s">
        <v>137</v>
      </c>
      <c r="B26" s="254" t="s">
        <v>614</v>
      </c>
      <c r="C26" s="255" t="s">
        <v>105</v>
      </c>
      <c r="D26" s="122">
        <v>17380000</v>
      </c>
      <c r="E26" s="122">
        <v>17229218.789999999</v>
      </c>
      <c r="F26" s="122">
        <v>17229218.789999999</v>
      </c>
      <c r="G26" s="122">
        <v>150781.21</v>
      </c>
    </row>
    <row r="27" spans="1:7" x14ac:dyDescent="0.25">
      <c r="A27" s="256" t="s">
        <v>138</v>
      </c>
      <c r="B27" s="257" t="s">
        <v>615</v>
      </c>
      <c r="C27" s="258" t="s">
        <v>108</v>
      </c>
      <c r="D27" s="123">
        <v>12300000</v>
      </c>
      <c r="E27" s="123">
        <v>12229218.789999999</v>
      </c>
      <c r="F27" s="123">
        <v>12229218.789999999</v>
      </c>
      <c r="G27" s="123">
        <v>70781.210000000006</v>
      </c>
    </row>
    <row r="28" spans="1:7" x14ac:dyDescent="0.25">
      <c r="A28" s="105" t="s">
        <v>140</v>
      </c>
      <c r="B28" s="254" t="s">
        <v>738</v>
      </c>
      <c r="C28" s="255" t="s">
        <v>141</v>
      </c>
      <c r="D28" s="122">
        <v>5080000</v>
      </c>
      <c r="E28" s="122">
        <v>5000000</v>
      </c>
      <c r="F28" s="122">
        <v>5000000</v>
      </c>
      <c r="G28" s="122">
        <v>80000</v>
      </c>
    </row>
    <row r="29" spans="1:7" x14ac:dyDescent="0.25">
      <c r="A29" s="256" t="s">
        <v>143</v>
      </c>
      <c r="B29" s="257" t="s">
        <v>739</v>
      </c>
      <c r="C29" s="258" t="s">
        <v>124</v>
      </c>
      <c r="D29" s="123">
        <v>80000</v>
      </c>
      <c r="E29" s="123">
        <v>0</v>
      </c>
      <c r="F29" s="123">
        <v>0</v>
      </c>
      <c r="G29" s="123">
        <v>80000</v>
      </c>
    </row>
    <row r="30" spans="1:7" x14ac:dyDescent="0.25">
      <c r="A30" s="256" t="s">
        <v>611</v>
      </c>
      <c r="B30" s="257" t="s">
        <v>740</v>
      </c>
      <c r="C30" s="258" t="s">
        <v>127</v>
      </c>
      <c r="D30" s="123">
        <v>5000000</v>
      </c>
      <c r="E30" s="123">
        <v>5000000</v>
      </c>
      <c r="F30" s="123">
        <v>5000000</v>
      </c>
      <c r="G30" s="123">
        <v>0</v>
      </c>
    </row>
    <row r="31" spans="1:7" x14ac:dyDescent="0.25">
      <c r="A31" s="105" t="s">
        <v>145</v>
      </c>
      <c r="B31" s="254" t="s">
        <v>408</v>
      </c>
      <c r="C31" s="255" t="s">
        <v>130</v>
      </c>
      <c r="D31" s="122">
        <v>924028000</v>
      </c>
      <c r="E31" s="122">
        <v>821332120</v>
      </c>
      <c r="F31" s="122">
        <v>821332120</v>
      </c>
      <c r="G31" s="122">
        <v>102695880</v>
      </c>
    </row>
    <row r="32" spans="1:7" x14ac:dyDescent="0.25">
      <c r="A32" s="105" t="s">
        <v>137</v>
      </c>
      <c r="B32" s="254" t="s">
        <v>409</v>
      </c>
      <c r="C32" s="255" t="s">
        <v>147</v>
      </c>
      <c r="D32" s="122">
        <v>924028000</v>
      </c>
      <c r="E32" s="122">
        <v>821332120</v>
      </c>
      <c r="F32" s="122">
        <v>821332120</v>
      </c>
      <c r="G32" s="122">
        <v>102695880</v>
      </c>
    </row>
    <row r="33" spans="1:7" x14ac:dyDescent="0.25">
      <c r="A33" s="256" t="s">
        <v>138</v>
      </c>
      <c r="B33" s="257" t="s">
        <v>410</v>
      </c>
      <c r="C33" s="258" t="s">
        <v>150</v>
      </c>
      <c r="D33" s="123">
        <v>924028000</v>
      </c>
      <c r="E33" s="123">
        <v>821332120</v>
      </c>
      <c r="F33" s="123">
        <v>821332120</v>
      </c>
      <c r="G33" s="123">
        <v>102695880</v>
      </c>
    </row>
    <row r="34" spans="1:7" x14ac:dyDescent="0.25">
      <c r="A34" s="105" t="s">
        <v>149</v>
      </c>
      <c r="B34" s="254" t="s">
        <v>411</v>
      </c>
      <c r="C34" s="255" t="s">
        <v>153</v>
      </c>
      <c r="D34" s="122">
        <v>74661000</v>
      </c>
      <c r="E34" s="122">
        <v>74652960</v>
      </c>
      <c r="F34" s="122">
        <v>74652960</v>
      </c>
      <c r="G34" s="122">
        <v>8040</v>
      </c>
    </row>
    <row r="35" spans="1:7" x14ac:dyDescent="0.25">
      <c r="A35" s="105" t="s">
        <v>152</v>
      </c>
      <c r="B35" s="254" t="s">
        <v>412</v>
      </c>
      <c r="C35" s="255" t="s">
        <v>155</v>
      </c>
      <c r="D35" s="122">
        <v>74661000</v>
      </c>
      <c r="E35" s="122">
        <v>74652960</v>
      </c>
      <c r="F35" s="122">
        <v>74652960</v>
      </c>
      <c r="G35" s="122">
        <v>8040</v>
      </c>
    </row>
    <row r="36" spans="1:7" x14ac:dyDescent="0.25">
      <c r="A36" s="105" t="s">
        <v>154</v>
      </c>
      <c r="B36" s="254" t="s">
        <v>413</v>
      </c>
      <c r="C36" s="255" t="s">
        <v>133</v>
      </c>
      <c r="D36" s="122">
        <v>26460000</v>
      </c>
      <c r="E36" s="122">
        <v>26458660</v>
      </c>
      <c r="F36" s="122">
        <v>26458660</v>
      </c>
      <c r="G36" s="122">
        <v>1340</v>
      </c>
    </row>
    <row r="37" spans="1:7" x14ac:dyDescent="0.25">
      <c r="A37" s="256" t="s">
        <v>157</v>
      </c>
      <c r="B37" s="257" t="s">
        <v>414</v>
      </c>
      <c r="C37" s="258" t="s">
        <v>159</v>
      </c>
      <c r="D37" s="123">
        <v>26460000</v>
      </c>
      <c r="E37" s="123">
        <v>26458660</v>
      </c>
      <c r="F37" s="123">
        <v>26458660</v>
      </c>
      <c r="G37" s="123">
        <v>1340</v>
      </c>
    </row>
    <row r="38" spans="1:7" x14ac:dyDescent="0.25">
      <c r="A38" s="256" t="s">
        <v>158</v>
      </c>
      <c r="B38" s="257" t="s">
        <v>741</v>
      </c>
      <c r="C38" s="258" t="s">
        <v>161</v>
      </c>
      <c r="D38" s="123">
        <v>0</v>
      </c>
      <c r="E38" s="123">
        <v>0</v>
      </c>
      <c r="F38" s="123">
        <v>0</v>
      </c>
      <c r="G38" s="123">
        <v>0</v>
      </c>
    </row>
    <row r="39" spans="1:7" x14ac:dyDescent="0.25">
      <c r="A39" s="256" t="s">
        <v>484</v>
      </c>
      <c r="B39" s="257" t="s">
        <v>742</v>
      </c>
      <c r="C39" s="258" t="s">
        <v>163</v>
      </c>
      <c r="D39" s="123">
        <v>0</v>
      </c>
      <c r="E39" s="123">
        <v>0</v>
      </c>
      <c r="F39" s="123">
        <v>0</v>
      </c>
      <c r="G39" s="123">
        <v>0</v>
      </c>
    </row>
    <row r="40" spans="1:7" x14ac:dyDescent="0.25">
      <c r="A40" s="256" t="s">
        <v>160</v>
      </c>
      <c r="B40" s="257" t="s">
        <v>415</v>
      </c>
      <c r="C40" s="258" t="s">
        <v>136</v>
      </c>
      <c r="D40" s="123">
        <v>48201000</v>
      </c>
      <c r="E40" s="123">
        <v>48194300</v>
      </c>
      <c r="F40" s="123">
        <v>48194300</v>
      </c>
      <c r="G40" s="123">
        <v>6700</v>
      </c>
    </row>
    <row r="41" spans="1:7" x14ac:dyDescent="0.25">
      <c r="A41" s="105" t="s">
        <v>162</v>
      </c>
      <c r="B41" s="254" t="s">
        <v>416</v>
      </c>
      <c r="C41" s="255" t="s">
        <v>166</v>
      </c>
      <c r="D41" s="122">
        <v>565894000</v>
      </c>
      <c r="E41" s="122">
        <v>507274951.80000001</v>
      </c>
      <c r="F41" s="122">
        <v>507274951.80000001</v>
      </c>
      <c r="G41" s="122">
        <v>58619048.200000003</v>
      </c>
    </row>
    <row r="42" spans="1:7" x14ac:dyDescent="0.25">
      <c r="A42" s="256" t="s">
        <v>612</v>
      </c>
      <c r="B42" s="257" t="s">
        <v>743</v>
      </c>
      <c r="C42" s="258" t="s">
        <v>168</v>
      </c>
      <c r="D42" s="123">
        <v>2790000</v>
      </c>
      <c r="E42" s="123">
        <v>2790000</v>
      </c>
      <c r="F42" s="123">
        <v>2790000</v>
      </c>
      <c r="G42" s="123">
        <v>0</v>
      </c>
    </row>
    <row r="43" spans="1:7" x14ac:dyDescent="0.25">
      <c r="A43" s="105" t="s">
        <v>164</v>
      </c>
      <c r="B43" s="254" t="s">
        <v>417</v>
      </c>
      <c r="C43" s="255" t="s">
        <v>170</v>
      </c>
      <c r="D43" s="122">
        <v>45837000</v>
      </c>
      <c r="E43" s="122">
        <v>45500246.799999997</v>
      </c>
      <c r="F43" s="122">
        <v>45500246.799999997</v>
      </c>
      <c r="G43" s="122">
        <v>336753.2</v>
      </c>
    </row>
    <row r="44" spans="1:7" x14ac:dyDescent="0.25">
      <c r="A44" s="256" t="s">
        <v>165</v>
      </c>
      <c r="B44" s="257" t="s">
        <v>418</v>
      </c>
      <c r="C44" s="258" t="s">
        <v>172</v>
      </c>
      <c r="D44" s="123">
        <v>18810000</v>
      </c>
      <c r="E44" s="123">
        <v>18473246.800000001</v>
      </c>
      <c r="F44" s="123">
        <v>18473246.800000001</v>
      </c>
      <c r="G44" s="123">
        <v>336753.2</v>
      </c>
    </row>
    <row r="45" spans="1:7" x14ac:dyDescent="0.25">
      <c r="A45" s="256" t="s">
        <v>167</v>
      </c>
      <c r="B45" s="257" t="s">
        <v>419</v>
      </c>
      <c r="C45" s="258" t="s">
        <v>174</v>
      </c>
      <c r="D45" s="123">
        <v>27027000</v>
      </c>
      <c r="E45" s="123">
        <v>27027000</v>
      </c>
      <c r="F45" s="123">
        <v>27027000</v>
      </c>
      <c r="G45" s="123">
        <v>0</v>
      </c>
    </row>
    <row r="46" spans="1:7" x14ac:dyDescent="0.25">
      <c r="A46" s="256" t="s">
        <v>169</v>
      </c>
      <c r="B46" s="257" t="s">
        <v>744</v>
      </c>
      <c r="C46" s="258" t="s">
        <v>144</v>
      </c>
      <c r="D46" s="123">
        <v>474642000</v>
      </c>
      <c r="E46" s="123">
        <v>417005520</v>
      </c>
      <c r="F46" s="123">
        <v>417005520</v>
      </c>
      <c r="G46" s="123">
        <v>57636480</v>
      </c>
    </row>
    <row r="47" spans="1:7" x14ac:dyDescent="0.25">
      <c r="A47" s="105" t="s">
        <v>171</v>
      </c>
      <c r="B47" s="254" t="s">
        <v>420</v>
      </c>
      <c r="C47" s="255" t="s">
        <v>87</v>
      </c>
      <c r="D47" s="122">
        <v>42625000</v>
      </c>
      <c r="E47" s="122">
        <v>41979185</v>
      </c>
      <c r="F47" s="122">
        <v>41979185</v>
      </c>
      <c r="G47" s="122">
        <v>645815</v>
      </c>
    </row>
    <row r="48" spans="1:7" x14ac:dyDescent="0.25">
      <c r="A48" s="256" t="s">
        <v>171</v>
      </c>
      <c r="B48" s="257" t="s">
        <v>421</v>
      </c>
      <c r="C48" s="258" t="s">
        <v>114</v>
      </c>
      <c r="D48" s="123">
        <v>42625000</v>
      </c>
      <c r="E48" s="123">
        <v>41979185</v>
      </c>
      <c r="F48" s="123">
        <v>41979185</v>
      </c>
      <c r="G48" s="123">
        <v>645815</v>
      </c>
    </row>
    <row r="49" spans="1:7" x14ac:dyDescent="0.25">
      <c r="A49" s="105" t="s">
        <v>186</v>
      </c>
      <c r="B49" s="254" t="s">
        <v>422</v>
      </c>
      <c r="C49" s="255" t="s">
        <v>175</v>
      </c>
      <c r="D49" s="122">
        <v>4400000</v>
      </c>
      <c r="E49" s="122">
        <v>4357000</v>
      </c>
      <c r="F49" s="122">
        <v>4357000</v>
      </c>
      <c r="G49" s="122">
        <v>43000</v>
      </c>
    </row>
    <row r="50" spans="1:7" x14ac:dyDescent="0.25">
      <c r="A50" s="105" t="s">
        <v>187</v>
      </c>
      <c r="B50" s="254" t="s">
        <v>423</v>
      </c>
      <c r="C50" s="255" t="s">
        <v>146</v>
      </c>
      <c r="D50" s="122">
        <v>4400000</v>
      </c>
      <c r="E50" s="122">
        <v>4357000</v>
      </c>
      <c r="F50" s="122">
        <v>4357000</v>
      </c>
      <c r="G50" s="122">
        <v>43000</v>
      </c>
    </row>
    <row r="51" spans="1:7" x14ac:dyDescent="0.25">
      <c r="A51" s="105" t="s">
        <v>188</v>
      </c>
      <c r="B51" s="254" t="s">
        <v>424</v>
      </c>
      <c r="C51" s="255" t="s">
        <v>179</v>
      </c>
      <c r="D51" s="122">
        <v>4400000</v>
      </c>
      <c r="E51" s="122">
        <v>4357000</v>
      </c>
      <c r="F51" s="122">
        <v>4357000</v>
      </c>
      <c r="G51" s="122">
        <v>43000</v>
      </c>
    </row>
    <row r="52" spans="1:7" x14ac:dyDescent="0.25">
      <c r="A52" s="105" t="s">
        <v>187</v>
      </c>
      <c r="B52" s="254" t="s">
        <v>425</v>
      </c>
      <c r="C52" s="255" t="s">
        <v>180</v>
      </c>
      <c r="D52" s="122">
        <v>4400000</v>
      </c>
      <c r="E52" s="122">
        <v>4357000</v>
      </c>
      <c r="F52" s="122">
        <v>4357000</v>
      </c>
      <c r="G52" s="122">
        <v>43000</v>
      </c>
    </row>
    <row r="53" spans="1:7" x14ac:dyDescent="0.25">
      <c r="A53" s="256" t="s">
        <v>191</v>
      </c>
      <c r="B53" s="257" t="s">
        <v>427</v>
      </c>
      <c r="C53" s="258" t="s">
        <v>97</v>
      </c>
      <c r="D53" s="123">
        <v>4400000</v>
      </c>
      <c r="E53" s="123">
        <v>4357000</v>
      </c>
      <c r="F53" s="123">
        <v>4357000</v>
      </c>
      <c r="G53" s="123">
        <v>43000</v>
      </c>
    </row>
    <row r="54" spans="1:7" x14ac:dyDescent="0.25">
      <c r="A54" s="105" t="s">
        <v>192</v>
      </c>
      <c r="B54" s="254" t="s">
        <v>102</v>
      </c>
      <c r="C54" s="255" t="s">
        <v>182</v>
      </c>
      <c r="D54" s="122">
        <v>1793902000</v>
      </c>
      <c r="E54" s="122">
        <v>1616108909.5599999</v>
      </c>
      <c r="F54" s="122">
        <v>1616108909.5599999</v>
      </c>
      <c r="G54" s="122">
        <v>177793090.44</v>
      </c>
    </row>
    <row r="55" spans="1:7" x14ac:dyDescent="0.25">
      <c r="A55" s="105" t="s">
        <v>745</v>
      </c>
      <c r="B55" s="254" t="s">
        <v>102</v>
      </c>
      <c r="C55" s="255" t="s">
        <v>184</v>
      </c>
      <c r="D55" s="122">
        <v>11834043000</v>
      </c>
      <c r="E55" s="122">
        <v>11655933861.559999</v>
      </c>
      <c r="F55" s="122">
        <v>11655933861.559999</v>
      </c>
      <c r="G55" s="122">
        <v>178109138.44</v>
      </c>
    </row>
    <row r="56" spans="1:7" ht="15" customHeight="1" x14ac:dyDescent="0.25"/>
    <row r="57" spans="1:7" ht="15" customHeight="1" x14ac:dyDescent="0.25"/>
    <row r="58" spans="1:7" ht="15" customHeight="1" x14ac:dyDescent="0.25"/>
    <row r="59" spans="1:7" ht="15" customHeight="1" x14ac:dyDescent="0.25"/>
    <row r="60" spans="1:7" ht="15" customHeight="1" x14ac:dyDescent="0.25"/>
    <row r="61" spans="1:7" ht="15" customHeight="1" x14ac:dyDescent="0.25"/>
    <row r="62" spans="1:7" ht="15" customHeight="1" x14ac:dyDescent="0.25"/>
    <row r="63" spans="1:7" ht="15" customHeight="1" x14ac:dyDescent="0.25"/>
    <row r="64" spans="1:7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</sheetData>
  <mergeCells count="3">
    <mergeCell ref="A1:G1"/>
    <mergeCell ref="A2:G2"/>
    <mergeCell ref="A4:B4"/>
  </mergeCells>
  <pageMargins left="0.31496062992125984" right="0.11811023622047245" top="0.35433070866141736" bottom="0.35433070866141736" header="0.31496062992125984" footer="0.31496062992125984"/>
  <pageSetup paperSize="9" scale="63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</vt:i4>
      </vt:variant>
    </vt:vector>
  </HeadingPairs>
  <TitlesOfParts>
    <vt:vector size="30" baseType="lpstr">
      <vt:lpstr>1-илова</vt:lpstr>
      <vt:lpstr>2-илова</vt:lpstr>
      <vt:lpstr>3-илова</vt:lpstr>
      <vt:lpstr>4-илова </vt:lpstr>
      <vt:lpstr>5-илова</vt:lpstr>
      <vt:lpstr>6-илова </vt:lpstr>
      <vt:lpstr>8-илова </vt:lpstr>
      <vt:lpstr>1-шакл (Баланс)</vt:lpstr>
      <vt:lpstr>2-шакл</vt:lpstr>
      <vt:lpstr>2-шакл (резерв)</vt:lpstr>
      <vt:lpstr>2-РЖ</vt:lpstr>
      <vt:lpstr>2-БММЖ</vt:lpstr>
      <vt:lpstr>ДтКТ маълумот</vt:lpstr>
      <vt:lpstr>ГТК</vt:lpstr>
      <vt:lpstr>ChapterCode</vt:lpstr>
      <vt:lpstr>'2-БММЖ'!FinancingLevel</vt:lpstr>
      <vt:lpstr>FinancingLevel</vt:lpstr>
      <vt:lpstr>'2-БММЖ'!OnDate</vt:lpstr>
      <vt:lpstr>OnDate</vt:lpstr>
      <vt:lpstr>'2-БММЖ'!Organization</vt:lpstr>
      <vt:lpstr>Organization</vt:lpstr>
      <vt:lpstr>'2-БММЖ'!Period</vt:lpstr>
      <vt:lpstr>Period</vt:lpstr>
      <vt:lpstr>'4-илова '!Заголовки_для_печати</vt:lpstr>
      <vt:lpstr>'5-илова'!Заголовки_для_печати</vt:lpstr>
      <vt:lpstr>'6-илова '!Заголовки_для_печати</vt:lpstr>
      <vt:lpstr>'2-илова'!Область_печати</vt:lpstr>
      <vt:lpstr>'2-шакл'!Область_печати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Шерзод Ш. Умаров</cp:lastModifiedBy>
  <cp:lastPrinted>2022-10-15T05:47:08Z</cp:lastPrinted>
  <dcterms:created xsi:type="dcterms:W3CDTF">2020-01-15T07:42:43Z</dcterms:created>
  <dcterms:modified xsi:type="dcterms:W3CDTF">2023-10-24T13:15:44Z</dcterms:modified>
</cp:coreProperties>
</file>